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hurston Foods Inc." sheetId="1" r:id="rId1"/>
    <sheet name="Fee for Service Summary" sheetId="2" r:id="rId2"/>
  </sheets>
  <externalReferences>
    <externalReference r:id="rId5"/>
  </externalReferences>
  <definedNames>
    <definedName name="end" localSheetId="0">'Thurston Foods Inc.'!$Q$623</definedName>
    <definedName name="end">'[1]Thurston Foods, Inc.'!$R$581</definedName>
    <definedName name="_xlnm.Print_Area" localSheetId="0">'Thurston Foods Inc.'!$A:$IV</definedName>
    <definedName name="_xlnm.Print_Titles" localSheetId="1">'Fee for Service Summary'!$1:$2</definedName>
    <definedName name="_xlnm.Print_Titles" localSheetId="0">'Thurston Foods Inc.'!$1:$2</definedName>
  </definedNames>
  <calcPr fullCalcOnLoad="1"/>
</workbook>
</file>

<file path=xl/sharedStrings.xml><?xml version="1.0" encoding="utf-8"?>
<sst xmlns="http://schemas.openxmlformats.org/spreadsheetml/2006/main" count="3926" uniqueCount="1941">
  <si>
    <t>Line</t>
  </si>
  <si>
    <t>Item</t>
  </si>
  <si>
    <t>Approved Item(s)</t>
  </si>
  <si>
    <t>Distributor Code</t>
  </si>
  <si>
    <t>Broker</t>
  </si>
  <si>
    <t>Case Size</t>
  </si>
  <si>
    <t>Description</t>
  </si>
  <si>
    <t>Projected Usage</t>
  </si>
  <si>
    <t>Base Case Size</t>
  </si>
  <si>
    <t>Domestic Product</t>
  </si>
  <si>
    <t>Brand and Item to be Provided</t>
  </si>
  <si>
    <t>Actual Case Size</t>
  </si>
  <si>
    <t>Adjusted Projection</t>
  </si>
  <si>
    <t>PTV per Case</t>
  </si>
  <si>
    <t>Net Price</t>
  </si>
  <si>
    <t>Extension</t>
  </si>
  <si>
    <t>Comment</t>
  </si>
  <si>
    <t>Beef patty, 2.0 oz., FC, allergen free</t>
  </si>
  <si>
    <t>Waypoint</t>
  </si>
  <si>
    <t>X</t>
  </si>
  <si>
    <t xml:space="preserve">Beef, ground, 80/20      </t>
  </si>
  <si>
    <t>Distributor's Choice</t>
  </si>
  <si>
    <t>4 10#</t>
  </si>
  <si>
    <t>Beef, meatball, all beef, FC, .5 oz.</t>
  </si>
  <si>
    <t>JTM 5049CE</t>
  </si>
  <si>
    <t>American Patriot</t>
  </si>
  <si>
    <t>10#</t>
  </si>
  <si>
    <t>20#</t>
  </si>
  <si>
    <t>Beef, shaved steak, raw</t>
  </si>
  <si>
    <t>Old Neighborhood 885</t>
  </si>
  <si>
    <t>Letizio</t>
  </si>
  <si>
    <t>Extra Lean</t>
  </si>
  <si>
    <t>Maid Rite 75156-17699</t>
  </si>
  <si>
    <t>At Your Service</t>
  </si>
  <si>
    <t>2.66 oz. provides 2.0 MMA</t>
  </si>
  <si>
    <t>Beef, taco meat, all beef, FC, boil in bag, allergen free</t>
  </si>
  <si>
    <t>JTM 5249CE</t>
  </si>
  <si>
    <t>177 2.71 oz.</t>
  </si>
  <si>
    <t>Biscuit, honey wheat, white</t>
  </si>
  <si>
    <t>Bridgford 6285</t>
  </si>
  <si>
    <t>100 2.25 oz.</t>
  </si>
  <si>
    <t>Each biscuit provides 2.0 WG.</t>
  </si>
  <si>
    <t>Bread, sandwich, white wheat sliced</t>
  </si>
  <si>
    <t>Bakecrafter 3357</t>
  </si>
  <si>
    <t>12-28 (1oz.) slice loaves</t>
  </si>
  <si>
    <t>Each slice provides 1.0 ounce grain equivalents.</t>
  </si>
  <si>
    <t>Breadstick dough, cheesy garlic</t>
  </si>
  <si>
    <t>Bridgford Foods Corp 6787</t>
  </si>
  <si>
    <t xml:space="preserve">360 1.25 oz. </t>
  </si>
  <si>
    <t>Layer pack</t>
  </si>
  <si>
    <t>Breadstick, RS, WG garlic</t>
  </si>
  <si>
    <t>BakeCrafter 1637</t>
  </si>
  <si>
    <t>144 1.96oz.</t>
  </si>
  <si>
    <t>Croissant, WG, sliced</t>
  </si>
  <si>
    <t>Bakecrafter 869</t>
  </si>
  <si>
    <t>150 2.2 oz.</t>
  </si>
  <si>
    <t>WG round, fully sliced.  2.0 WG</t>
  </si>
  <si>
    <t>Hadley Farms 139</t>
  </si>
  <si>
    <t>144 2.2 oz.</t>
  </si>
  <si>
    <t>Whole Grain Croissant, Sliced, 2.0 WG</t>
  </si>
  <si>
    <t>Flatbread, WG 4"  Mini</t>
  </si>
  <si>
    <t>Rich's 828</t>
  </si>
  <si>
    <t>Affinity/ Infusion</t>
  </si>
  <si>
    <t>192 1.0 oz.</t>
  </si>
  <si>
    <t xml:space="preserve">Flatbread, WG 6x6 </t>
  </si>
  <si>
    <t>Rich's 14010</t>
  </si>
  <si>
    <t>192 2.0 oz.</t>
  </si>
  <si>
    <t>6x6 oven fired flatbread.</t>
  </si>
  <si>
    <t>Flour, all purpose white, enriched</t>
  </si>
  <si>
    <t>2 25#</t>
  </si>
  <si>
    <t>Garlic Knot, WG</t>
  </si>
  <si>
    <t>Tasty Brands 62200</t>
  </si>
  <si>
    <t>144 2.0 oz.</t>
  </si>
  <si>
    <t>Each 2 oz.knot provides 2.0 WG</t>
  </si>
  <si>
    <t>Muffin, English white WG</t>
  </si>
  <si>
    <t>BakeCrafters 802</t>
  </si>
  <si>
    <t>English Muffins, Whole Grain White, Sliced, 3.5"</t>
  </si>
  <si>
    <t>Muffintown 08198</t>
  </si>
  <si>
    <t>Key Impact</t>
  </si>
  <si>
    <t>2oz. Smart Choice, Sliced Whole Grain English Muffin</t>
  </si>
  <si>
    <t>Roll, dinner pull apart</t>
  </si>
  <si>
    <t>Signature Breads 70005</t>
  </si>
  <si>
    <t>Acosta</t>
  </si>
  <si>
    <t>175 1.25 oz.</t>
  </si>
  <si>
    <t>Warm and serve</t>
  </si>
  <si>
    <t>Roll, hamburger, white WG</t>
  </si>
  <si>
    <t>BakeCrafter 453</t>
  </si>
  <si>
    <t>120 2.0 oz.</t>
  </si>
  <si>
    <t>3.75 inch., 2 WG</t>
  </si>
  <si>
    <t>Roll, honey wheat</t>
  </si>
  <si>
    <t>Bridgford Foods Corp 6611</t>
  </si>
  <si>
    <t>120 1.0 oz.</t>
  </si>
  <si>
    <t>Heat and serve</t>
  </si>
  <si>
    <t>Roll, hot dog, white WG</t>
  </si>
  <si>
    <t>BakeCrafter 471</t>
  </si>
  <si>
    <t>Sliced 6"</t>
  </si>
  <si>
    <t>Roll, Kaiser, WG</t>
  </si>
  <si>
    <t>Homestead 375</t>
  </si>
  <si>
    <t>96 2.2 oz.</t>
  </si>
  <si>
    <t>Whole Grain Kaiser Roll, sliced, provdes 2.0 WG</t>
  </si>
  <si>
    <t>Bakecrafter 4067</t>
  </si>
  <si>
    <t>96 2.0 oz.</t>
  </si>
  <si>
    <t>Roll, pretzel</t>
  </si>
  <si>
    <t>J&amp;J 7054</t>
  </si>
  <si>
    <t>108 2.7 oz.</t>
  </si>
  <si>
    <t>51% WG-No Sodium, 2.7 oz.</t>
  </si>
  <si>
    <t>Roll, slider, WG, Sliced</t>
  </si>
  <si>
    <t>Bakecrafter 3474</t>
  </si>
  <si>
    <t>288 1.1 oz.</t>
  </si>
  <si>
    <t>Sliced 2.5"</t>
  </si>
  <si>
    <t>Roll, sub, white WG approx. 6"</t>
  </si>
  <si>
    <t>Bakecrafter 4062</t>
  </si>
  <si>
    <t>WG, Pan Baked, Split Top, Hinge Sliced, 6", 2.0 breads</t>
  </si>
  <si>
    <t>Texas Toast, WG</t>
  </si>
  <si>
    <t>BakeCrafter 1605</t>
  </si>
  <si>
    <t>125 1.2 oz.</t>
  </si>
  <si>
    <t>Reduced fat and sodium, bulk</t>
  </si>
  <si>
    <t>Tortilla, 10", WW</t>
  </si>
  <si>
    <t>Father Sam's 96001</t>
  </si>
  <si>
    <t>2.0 WG</t>
  </si>
  <si>
    <t>Harbar 21005054</t>
  </si>
  <si>
    <t>2.5 WG</t>
  </si>
  <si>
    <t>Tortilla, 6", WW</t>
  </si>
  <si>
    <t>Father Sam's 96003</t>
  </si>
  <si>
    <t>1.0 WG</t>
  </si>
  <si>
    <t>Harbar 20605053</t>
  </si>
  <si>
    <t>Tortilla, 8-9", WW</t>
  </si>
  <si>
    <t>Father Sam's 96002</t>
  </si>
  <si>
    <t>1.75 WG</t>
  </si>
  <si>
    <t>Harbar 68860205</t>
  </si>
  <si>
    <t>Apple Frudel, WG, IW</t>
  </si>
  <si>
    <t>GM 18000-27852</t>
  </si>
  <si>
    <t>GM</t>
  </si>
  <si>
    <t>72 2.29 oz.</t>
  </si>
  <si>
    <t>NOT WG</t>
  </si>
  <si>
    <t>Bagel, honey wheat, large</t>
  </si>
  <si>
    <t>Aesop's 98195</t>
  </si>
  <si>
    <t>60 4.50 oz.</t>
  </si>
  <si>
    <t>Bagel, mini</t>
  </si>
  <si>
    <t>Pillsbury 138399000</t>
  </si>
  <si>
    <t>72 2.43 oz.</t>
  </si>
  <si>
    <t>With cinnamon cream cheese</t>
  </si>
  <si>
    <t>Bagel, White WG, bulk</t>
  </si>
  <si>
    <t>Lenders 00074</t>
  </si>
  <si>
    <t>72 2.0 oz.</t>
  </si>
  <si>
    <t>Presliced. White whole wheat</t>
  </si>
  <si>
    <t xml:space="preserve">Bagel, White WG, IW </t>
  </si>
  <si>
    <t>Lenders 00075</t>
  </si>
  <si>
    <t>Individually wrapped. 2 WG credit.</t>
  </si>
  <si>
    <t>Breakfast Bar, WG, IW</t>
  </si>
  <si>
    <t>Sky Blue HWB5172</t>
  </si>
  <si>
    <t>72 2.8 oz.</t>
  </si>
  <si>
    <t>Bun, breakfast</t>
  </si>
  <si>
    <t>Sky Blue WWB5160</t>
  </si>
  <si>
    <t xml:space="preserve"> 60 2.6 oz.</t>
  </si>
  <si>
    <t>Cinnabar, IW, WG</t>
  </si>
  <si>
    <t>Hadley Farms 805IW</t>
  </si>
  <si>
    <t>60 2.90 oz.</t>
  </si>
  <si>
    <t>2 WG credits</t>
  </si>
  <si>
    <t>Cinnamon Roll Dough, freezer to oven, WG</t>
  </si>
  <si>
    <t>Pillsbury 100-94562-11111-0</t>
  </si>
  <si>
    <t>100 2.7 oz.</t>
  </si>
  <si>
    <t>Cinnamon Roll, WG, iced, IW</t>
  </si>
  <si>
    <t>Hadley Farms 375IW</t>
  </si>
  <si>
    <t>36 2.7 oz.</t>
  </si>
  <si>
    <t>Crumb  Cake, WG, cinnamon</t>
  </si>
  <si>
    <t>Sky Blue CR272</t>
  </si>
  <si>
    <t>72 3 oz.</t>
  </si>
  <si>
    <t>Donut Holes, WG</t>
  </si>
  <si>
    <t>Rich's 2725</t>
  </si>
  <si>
    <t>384 .41 oz.</t>
  </si>
  <si>
    <t>Donut, WG</t>
  </si>
  <si>
    <t>Rich's 14839</t>
  </si>
  <si>
    <t>84 2.45 oz.</t>
  </si>
  <si>
    <t>Donuts, WG mini chocolate 6 pk</t>
  </si>
  <si>
    <t>Superbakery 7786</t>
  </si>
  <si>
    <t>72 3.3 oz.</t>
  </si>
  <si>
    <t>GoodyMan 51% WG chocolate enrobed</t>
  </si>
  <si>
    <t>Donuts, WG mini powered 6pk</t>
  </si>
  <si>
    <t>Superbakery 7787</t>
  </si>
  <si>
    <t>72 3.0 oz.</t>
  </si>
  <si>
    <t>GoodyMan 51% WG powdered sugar</t>
  </si>
  <si>
    <t>French Toast stick, plain, WG</t>
  </si>
  <si>
    <t>Michaels Foods 75016</t>
  </si>
  <si>
    <t>CORE</t>
  </si>
  <si>
    <t>100 2.6 oz.</t>
  </si>
  <si>
    <t>French Toast, Maple Glazed WG</t>
  </si>
  <si>
    <t>Michaels Foods 75010</t>
  </si>
  <si>
    <t>85 2.9 oz.</t>
  </si>
  <si>
    <t>French Toast, WG Stick, IW</t>
  </si>
  <si>
    <t>BakeCrafter 449</t>
  </si>
  <si>
    <t>88 3.0 oz.</t>
  </si>
  <si>
    <t>French Toast, mini, WG, IW, Cinnamon Rush</t>
  </si>
  <si>
    <t>GM 18000-37309</t>
  </si>
  <si>
    <t>72 2.64 oz.</t>
  </si>
  <si>
    <t>2.0 WG credit</t>
  </si>
  <si>
    <t>Mini Cinnis</t>
  </si>
  <si>
    <t>GM 133686000</t>
  </si>
  <si>
    <t>Mini pull apart cinnamon rolls, cinnamon filling. 2.0 WG</t>
  </si>
  <si>
    <t>Muffin Mix, corn</t>
  </si>
  <si>
    <t>GM 11442</t>
  </si>
  <si>
    <t>6 5#</t>
  </si>
  <si>
    <t>Not WG</t>
  </si>
  <si>
    <t>Muffin Mix, WG</t>
  </si>
  <si>
    <t>GM 31529</t>
  </si>
  <si>
    <t>Muffin, Blueberry, WG, IW</t>
  </si>
  <si>
    <t>Otis Spunkmeyer 10143</t>
  </si>
  <si>
    <t>Muffin, Chocolate Chip, WG, IW</t>
  </si>
  <si>
    <t>Otis Spunkmeyer 10145</t>
  </si>
  <si>
    <t>Muffin, Smart Choice, WG, apple cinnamon, IW</t>
  </si>
  <si>
    <t>Muffintown 2666</t>
  </si>
  <si>
    <t>Muffintown 6666</t>
  </si>
  <si>
    <t>48 3.6 oz.</t>
  </si>
  <si>
    <t>Muffin, Smart Choice, WG, blueberry, IW</t>
  </si>
  <si>
    <t>Muffintown 6661</t>
  </si>
  <si>
    <t>Muffintown 2661</t>
  </si>
  <si>
    <t>Muffin, Smart Choice, WG, choc. chip, IW</t>
  </si>
  <si>
    <t>Muffintown 6670</t>
  </si>
  <si>
    <t>Muffin, Smart Choice, WG, chocolate chip, IW</t>
  </si>
  <si>
    <t>Muffintown 2670</t>
  </si>
  <si>
    <t>Muffin, Smart Choice, WG, corn, IW</t>
  </si>
  <si>
    <t>Muffintown 6605</t>
  </si>
  <si>
    <t>Pancake, bites, WG</t>
  </si>
  <si>
    <t>Rich's 08066</t>
  </si>
  <si>
    <t>384 .51 oz.</t>
  </si>
  <si>
    <t>6 ea. Provides 2.0 WG</t>
  </si>
  <si>
    <t>Pancake, Chocolate Chip WG Mini, IW</t>
  </si>
  <si>
    <t>Dewaffelbaker 679844106354</t>
  </si>
  <si>
    <t>A+ with sweet potato</t>
  </si>
  <si>
    <t>Pancake, Maple WG Mini, IW</t>
  </si>
  <si>
    <t>Dewaffelbaker 679844106287</t>
  </si>
  <si>
    <t>Pancakes, Mini, confetti WG</t>
  </si>
  <si>
    <t>Kellogg's 3800018574</t>
  </si>
  <si>
    <t>72 3.03 oz.</t>
  </si>
  <si>
    <t>Eggo Bites.  Provides 2.0 WG</t>
  </si>
  <si>
    <t>Pancakes, WG</t>
  </si>
  <si>
    <t>Bakecrafter 1475</t>
  </si>
  <si>
    <t>144 1.3 oz.</t>
  </si>
  <si>
    <t>1 pancake equals 1 WG.</t>
  </si>
  <si>
    <t>Krusteaz 86151-20085</t>
  </si>
  <si>
    <t>144 1.14 oz.</t>
  </si>
  <si>
    <t>Waffle, Dutch, WG, 5"</t>
  </si>
  <si>
    <t>J&amp;J 4521</t>
  </si>
  <si>
    <t>48 83 g</t>
  </si>
  <si>
    <t>Provides 2.0 WG</t>
  </si>
  <si>
    <t>Waffle Stick, WG</t>
  </si>
  <si>
    <t>Con Agra 40333</t>
  </si>
  <si>
    <t>54 88g svg.</t>
  </si>
  <si>
    <t>4 per serving.  Krusteaz</t>
  </si>
  <si>
    <t>Waffles, jumbo, WG</t>
  </si>
  <si>
    <t>Bakecrafter 1453</t>
  </si>
  <si>
    <t>144 ct.</t>
  </si>
  <si>
    <t>1 waffle = 1 WG</t>
  </si>
  <si>
    <t>Kellogg's 3800092313</t>
  </si>
  <si>
    <t>72 2.65 oz.</t>
  </si>
  <si>
    <t>Eggo Bites. Provides 2.0 WG</t>
  </si>
  <si>
    <t>Kellogg's 3800092315</t>
  </si>
  <si>
    <t>Arlington Valley 53363 00002</t>
  </si>
  <si>
    <t>96 2.4 oz.</t>
  </si>
  <si>
    <t>Snackn Waffles.  2.0 WG each</t>
  </si>
  <si>
    <t>Arlington Valley 53363 00003</t>
  </si>
  <si>
    <t>Arlington Valley 53363 00001</t>
  </si>
  <si>
    <t>Cereal, BP Cheerios</t>
  </si>
  <si>
    <t>GM 32262</t>
  </si>
  <si>
    <t>96 ct.</t>
  </si>
  <si>
    <t>1 WG credit</t>
  </si>
  <si>
    <t>Cereal, BP Cheerios, Apple Cinnamon</t>
  </si>
  <si>
    <t>GM 31879</t>
  </si>
  <si>
    <t>Cereal, BP Cheerios, Honey Nut</t>
  </si>
  <si>
    <t>GM 11918</t>
  </si>
  <si>
    <t>Cereal, BP Cheerios, Multigrain</t>
  </si>
  <si>
    <t>GM 32263</t>
  </si>
  <si>
    <t>Cereal, BP Chex Rice</t>
  </si>
  <si>
    <t>GM 31921</t>
  </si>
  <si>
    <t>Cereal, BP Chex, Cinnamon</t>
  </si>
  <si>
    <t>GM 38387</t>
  </si>
  <si>
    <t>Cereal, BP Cinnamon Toast Crunch, Reduced Sugar</t>
  </si>
  <si>
    <t>GM 29444</t>
  </si>
  <si>
    <t>Cereal, BP Cocoa Puffs, Reduced Sugar</t>
  </si>
  <si>
    <t>GM 31888</t>
  </si>
  <si>
    <t>Cereal, BP Golden Grahams</t>
  </si>
  <si>
    <t>GM 11943</t>
  </si>
  <si>
    <t>Cereal, BP Kix</t>
  </si>
  <si>
    <t>GM 11942</t>
  </si>
  <si>
    <t>Cereal, BP Trix, Reduced Sugar</t>
  </si>
  <si>
    <t>GM 31922</t>
  </si>
  <si>
    <t>Cereal, BP, Corn Flakes</t>
  </si>
  <si>
    <t>Kellogg's 3800000196</t>
  </si>
  <si>
    <t>Cereal, BP, Frosted Flakes Multigrain, RS</t>
  </si>
  <si>
    <t>Kellogg's 3800054998</t>
  </si>
  <si>
    <t>Cereal, BP, Frosted Mini Wheats</t>
  </si>
  <si>
    <t>Kellogg's 3800004996</t>
  </si>
  <si>
    <t>Cereal, BP, Rice Krispies, WG</t>
  </si>
  <si>
    <t>Kellogg's 3800078789</t>
  </si>
  <si>
    <t>Cereal, cup, Cinnamon Chex, 2 WG</t>
  </si>
  <si>
    <t>GM  14883-0</t>
  </si>
  <si>
    <t>60 ct.</t>
  </si>
  <si>
    <t>Cereal, cup, Cinnamon Toast Crunch Less Sugar, 2 WG</t>
  </si>
  <si>
    <t>GM  14886-1</t>
  </si>
  <si>
    <t>Cereal, cup, Cocoa Puffs Less Sugar, 2 WG</t>
  </si>
  <si>
    <t>GM  14885-4</t>
  </si>
  <si>
    <t>Cereal, cup, Chex Blueberry, 2 WG</t>
  </si>
  <si>
    <t>GM 17262000</t>
  </si>
  <si>
    <t>Cereal, Granola, bulk cinnamon</t>
  </si>
  <si>
    <t>Post 07485-1</t>
  </si>
  <si>
    <t>MAP</t>
  </si>
  <si>
    <t>4 50 oz.</t>
  </si>
  <si>
    <t>Malt O Meal. Chunks of rolled oats and crisp rice with real cinnamon.</t>
  </si>
  <si>
    <t>Cereal, large BP, Marshmallow Mateys</t>
  </si>
  <si>
    <t>Post 100-42400-05940-7</t>
  </si>
  <si>
    <t>48 2.0 oz.</t>
  </si>
  <si>
    <t>Oatmeal, instant cup, apple cinnamon</t>
  </si>
  <si>
    <t>Pepsico 31973</t>
  </si>
  <si>
    <t>Pepsico</t>
  </si>
  <si>
    <t>24 1.5 oz.</t>
  </si>
  <si>
    <t>Quaker Oatmeal Express .75 WG</t>
  </si>
  <si>
    <t>Oatmeal, instant cup, brown sugar</t>
  </si>
  <si>
    <t>Pepsico 31971</t>
  </si>
  <si>
    <t>24 1.69 oz.</t>
  </si>
  <si>
    <t>Quaker Oatmeal Express 1.0 WG</t>
  </si>
  <si>
    <t>Oatmeal, instant, variety pack pouches</t>
  </si>
  <si>
    <t>Quaker 31682</t>
  </si>
  <si>
    <t>64 5.54 oz.</t>
  </si>
  <si>
    <t>Quaker. 20 Maple Brown Sugar, 16 Apple Cinnamon, 12 Cinnamon Spice and 16 Original</t>
  </si>
  <si>
    <t>Gold Kist 7516</t>
  </si>
  <si>
    <t>120 4.0 oz.</t>
  </si>
  <si>
    <t>Chris P.Chicken.  Provides 2.0 MMA and 1.0 WG.</t>
  </si>
  <si>
    <t>Chicken, nugget, breaded, WM, FC, WG, white meat</t>
  </si>
  <si>
    <t>Gold Kist 7518</t>
  </si>
  <si>
    <t>128 3.75 oz.</t>
  </si>
  <si>
    <t>Chris P Chicken. 5 ea. @ .75 oz. provides 2.0 MMA and 1.25 WG.</t>
  </si>
  <si>
    <t>Chicken, popcorn, breaded, FC, WG, Smackers, white and dark meat</t>
  </si>
  <si>
    <t>Gold Kist 110452</t>
  </si>
  <si>
    <t>108 4.3 oz.</t>
  </si>
  <si>
    <t>10 ea. @ .43 oz. provides 2.0 MMA and 1.0 WG.</t>
  </si>
  <si>
    <t>Gold Kist 625300</t>
  </si>
  <si>
    <t>156 3.06 oz.</t>
  </si>
  <si>
    <t>3 ea. @ 1.02 oz. provides 2.0 MMA and 1.0 WG</t>
  </si>
  <si>
    <t>Chicken, Asian, General Tso, WG</t>
  </si>
  <si>
    <t>Yang's 5th Taste 15563-0</t>
  </si>
  <si>
    <t>192 3.6 oz.</t>
  </si>
  <si>
    <t>Smart Snack Entree.   Provides 2.0 MMA</t>
  </si>
  <si>
    <t>176 3.9 oz.</t>
  </si>
  <si>
    <t>Provides 2.0 MMA and .5 WG</t>
  </si>
  <si>
    <t>Chicken, Asian Orange or Tangerine, WG</t>
  </si>
  <si>
    <t>Yang's 5th Taste 15555-5</t>
  </si>
  <si>
    <t>Chicken, diced, all white meat</t>
  </si>
  <si>
    <t>1/2 inch dice.</t>
  </si>
  <si>
    <t>Chicken, patty, breaded WG, FC, white and dark meat</t>
  </si>
  <si>
    <t>Rich Chicks 54463</t>
  </si>
  <si>
    <t>107 3.0 oz.</t>
  </si>
  <si>
    <t>3 oz. filet shaped patty W/D. Provides 2.0 MMA and 1.0 WG.</t>
  </si>
  <si>
    <t>Chicken, patty, breaded, WG, FC, WM, Clean label</t>
  </si>
  <si>
    <t>Rich Chicks 54486</t>
  </si>
  <si>
    <t>78 4.13 oz.</t>
  </si>
  <si>
    <t>Provides 2.0 MMA and 1.0 WG.</t>
  </si>
  <si>
    <t>Chicken, popcorn, breaded, FC, WG white and dark meat</t>
  </si>
  <si>
    <t>Rich Chicks 54409</t>
  </si>
  <si>
    <t>10 ea. @ .30 oz. provides 2.0 MMA and 1.0 WG.</t>
  </si>
  <si>
    <t>Chicken, sausage patty, FC</t>
  </si>
  <si>
    <t>Rich Chicks 81401</t>
  </si>
  <si>
    <t>232 1.37 oz.</t>
  </si>
  <si>
    <t>1 patties @ 1.37 oz. ea. Provides 1.0 MMA</t>
  </si>
  <si>
    <t>Chicken, tender, breaded, WG, FC, WM, Clean label, 1.39 oz.</t>
  </si>
  <si>
    <t>Rich Chicks 54485</t>
  </si>
  <si>
    <t>77 4.17 oz.</t>
  </si>
  <si>
    <t>3 ea. (4.17 oz.) provides 2.0 MMA and 1.0 WG.</t>
  </si>
  <si>
    <t>Chicken, tender, breaded, WG, FC, WM, Clean label, 1.97 oz.</t>
  </si>
  <si>
    <t>Rich Chicks 43424</t>
  </si>
  <si>
    <t>80 3.94 oz.</t>
  </si>
  <si>
    <t>2 ea. (3.94 oz.) provides 2.0 MMA and 1.0 WG.</t>
  </si>
  <si>
    <t>Chicken, dippers, teriyaki, .75 oz.</t>
  </si>
  <si>
    <t>Tyson 10000002417</t>
  </si>
  <si>
    <t>400 .75 oz.</t>
  </si>
  <si>
    <t>Smart Picks™ Flamebroiled Chicken Breast Dipper with Teriyaki. 4 = 2.0 MMA.</t>
  </si>
  <si>
    <t>Chicken, drumstick, breaded, FC, WG</t>
  </si>
  <si>
    <t>Tyson 16660100928</t>
  </si>
  <si>
    <t>92 80g.</t>
  </si>
  <si>
    <t>Each 5.15 oz. portion provides 2.0 MMA and .75 WG.</t>
  </si>
  <si>
    <t>Chicken, drumstick, glazed</t>
  </si>
  <si>
    <t>Tyson 10264350928</t>
  </si>
  <si>
    <t>105 92 g.</t>
  </si>
  <si>
    <t>Each 5.05 oz.portion provides 2.5 MMA</t>
  </si>
  <si>
    <t>Chicken, filet, breaded, MWWM, WG</t>
  </si>
  <si>
    <t>Tyson 10703020928</t>
  </si>
  <si>
    <t>132 3.75 oz.</t>
  </si>
  <si>
    <t>Each 3.75 oz. portion provides 2.0 MMA and 1.0 WG.</t>
  </si>
  <si>
    <t>Chicken, filet, grilled 3.0 oz., GF, with soy</t>
  </si>
  <si>
    <t>Tyson 10383500928</t>
  </si>
  <si>
    <t>54 3.0 oz.</t>
  </si>
  <si>
    <t>Each 3.0 oz. portion provides provides 2.5 MMA.</t>
  </si>
  <si>
    <t>Chicken, filet, raw, IQF, 4.0 oz.</t>
  </si>
  <si>
    <t>40 4.0 oz.</t>
  </si>
  <si>
    <t>Chicken, meatball, dark meat only, .54 oz.</t>
  </si>
  <si>
    <t>Tyson 10110260328</t>
  </si>
  <si>
    <t>49 2.70oz.</t>
  </si>
  <si>
    <t>5 ea. @ .54 oz.(2.70 oz.) provides 2.0 MMA</t>
  </si>
  <si>
    <t>Chicken, nugget, breaded, MWWM, WG, white meat</t>
  </si>
  <si>
    <t>Tyson 10703620928</t>
  </si>
  <si>
    <t>121 3.95 oz.</t>
  </si>
  <si>
    <t>5 ea. @.79 oz. provides 2.0 MMA and 1.0 WG.</t>
  </si>
  <si>
    <t>Chicken, patty, breaded WG crispy, white and dark meat</t>
  </si>
  <si>
    <t>Tyson 10703040928</t>
  </si>
  <si>
    <t>148 3.54 oz.</t>
  </si>
  <si>
    <t>Each 3.54 oz. portion provides 2.0 MMA and 1.0 WG.</t>
  </si>
  <si>
    <t>Chicken, patty, breaded, spicy, MWWM, WG, white meat</t>
  </si>
  <si>
    <t>Tyson 10703120928</t>
  </si>
  <si>
    <t>Chicken, popcorn, WG, Homestyle breaded, white and dark meat</t>
  </si>
  <si>
    <t>Tyson 10029400928</t>
  </si>
  <si>
    <t>124 87 g.</t>
  </si>
  <si>
    <t>12 ea. (3.85 oz) provides 2.0 MMA and 1.0 WG</t>
  </si>
  <si>
    <t>Chicken, tender, breaded, crispy, WG, MWWM</t>
  </si>
  <si>
    <t>Tyson 10703320928</t>
  </si>
  <si>
    <t>117 4.23 oz.</t>
  </si>
  <si>
    <t>3 ea. @ 1.41 oz. provides 2.0 MMA and 1.0 WG.</t>
  </si>
  <si>
    <t>Chicken, Wings of Fire, unbreaded, FC</t>
  </si>
  <si>
    <t>Tyson 10052100928</t>
  </si>
  <si>
    <t>32 3.4 oz.</t>
  </si>
  <si>
    <t>Fully cooked wings glazed in a fiery pepper sauce</t>
  </si>
  <si>
    <t>BBQ Cup, RS</t>
  </si>
  <si>
    <t>Diamond Crystal 70809</t>
  </si>
  <si>
    <t>100 1.0 oz.</t>
  </si>
  <si>
    <t>Guacamole</t>
  </si>
  <si>
    <t>Simplot 10071179193425</t>
  </si>
  <si>
    <t>12 1#</t>
  </si>
  <si>
    <t>Exception</t>
  </si>
  <si>
    <t>Honey Mustard Cup, RS</t>
  </si>
  <si>
    <t>Diamond Crystal 70807</t>
  </si>
  <si>
    <t>Honey mustard, dipping cup</t>
  </si>
  <si>
    <t>Ken's 0572A5</t>
  </si>
  <si>
    <t>100 1.5 oz.</t>
  </si>
  <si>
    <t>Hummus, regular</t>
  </si>
  <si>
    <t>2 5#</t>
  </si>
  <si>
    <t>Jelly, grape</t>
  </si>
  <si>
    <t>6 #10</t>
  </si>
  <si>
    <t>Ketchup Cup, RS</t>
  </si>
  <si>
    <t>Diamond Crystal 70825</t>
  </si>
  <si>
    <t>Heinz 512900-78000063</t>
  </si>
  <si>
    <t>Kraft/Heinz</t>
  </si>
  <si>
    <t>Ketchup, dip &amp; squeeze</t>
  </si>
  <si>
    <t>Heinz 003080-78000012</t>
  </si>
  <si>
    <t>500 27 g.</t>
  </si>
  <si>
    <t>Ketchup, dispenser</t>
  </si>
  <si>
    <t>2 1.5 gallon</t>
  </si>
  <si>
    <t>Ketchup, PC</t>
  </si>
  <si>
    <t>Heinz 984800-78000108</t>
  </si>
  <si>
    <t>1000 9 g.</t>
  </si>
  <si>
    <t>Mayonnaise, gallons</t>
  </si>
  <si>
    <t>Ken's 0898</t>
  </si>
  <si>
    <t>4 1 gallon</t>
  </si>
  <si>
    <t>Admiration 600441</t>
  </si>
  <si>
    <t>Mayonnaise, light, gallons</t>
  </si>
  <si>
    <t>Ken's 0892</t>
  </si>
  <si>
    <t>Mayonnaise, PC</t>
  </si>
  <si>
    <t>500 9 g.</t>
  </si>
  <si>
    <t>Mustard, dispenser</t>
  </si>
  <si>
    <t>Mustard, PC</t>
  </si>
  <si>
    <t>500 4.5 g.</t>
  </si>
  <si>
    <t>Peppers, banana, sliced</t>
  </si>
  <si>
    <t>Peppers, jalapenos, sliced</t>
  </si>
  <si>
    <t>Pesto, nut free</t>
  </si>
  <si>
    <t>1 30 oz.</t>
  </si>
  <si>
    <t>Pickles, dill chip, gallons</t>
  </si>
  <si>
    <t>Pickles, dill chip, 5 gallon</t>
  </si>
  <si>
    <t>5 gal</t>
  </si>
  <si>
    <t>Pickles, dill spears</t>
  </si>
  <si>
    <t>Ranch Cup, RS</t>
  </si>
  <si>
    <t>Diamond Crystal 74056</t>
  </si>
  <si>
    <t>Diamond Crystal 70808</t>
  </si>
  <si>
    <t>Relish, PC</t>
  </si>
  <si>
    <t>200 9 g.</t>
  </si>
  <si>
    <t>Salsa, cup</t>
  </si>
  <si>
    <t>Red Gold REDSC2ZC168</t>
  </si>
  <si>
    <t>168 3 oz.</t>
  </si>
  <si>
    <t>Salsa, low sodium</t>
  </si>
  <si>
    <t>Red Gold REDSC99</t>
  </si>
  <si>
    <t>Nutritionally Enhanced Low Sodium Salsa. 3 oz. equals 1/2 cup R/O</t>
  </si>
  <si>
    <t>Sauce, barbeque</t>
  </si>
  <si>
    <t>Ken's 1055</t>
  </si>
  <si>
    <t>KC Masterpiece 74609-05418</t>
  </si>
  <si>
    <t>Sauce, barbeque, dispenser</t>
  </si>
  <si>
    <t>Sauce, Boom Boom</t>
  </si>
  <si>
    <t>Ken's KE1936</t>
  </si>
  <si>
    <t>Sauce, buffalo, dispenser</t>
  </si>
  <si>
    <t>Franks 82163</t>
  </si>
  <si>
    <t>Red Hot</t>
  </si>
  <si>
    <t>Sauce, Chick'n Dippin Cup, RS</t>
  </si>
  <si>
    <t>Diamond Crystal 85837</t>
  </si>
  <si>
    <t>Sauce, General Tso</t>
  </si>
  <si>
    <t>Nestle 12043341</t>
  </si>
  <si>
    <t>4 .5 gal.</t>
  </si>
  <si>
    <t>Minor's</t>
  </si>
  <si>
    <t>Sauce, hot</t>
  </si>
  <si>
    <t>Frank's 5560</t>
  </si>
  <si>
    <t>Sauce, marinara cup</t>
  </si>
  <si>
    <t>Red Gold REDNA2ZC84</t>
  </si>
  <si>
    <t>84 2.5 oz.</t>
  </si>
  <si>
    <t>Meets 1/2 cup red/orange veg.</t>
  </si>
  <si>
    <t>Sauce, orange</t>
  </si>
  <si>
    <t>Minors 50000547425</t>
  </si>
  <si>
    <t>4 .5 gallon</t>
  </si>
  <si>
    <t>Sauce, sweet &amp; sour</t>
  </si>
  <si>
    <t>Ken's 0740</t>
  </si>
  <si>
    <t>Kraft 10021000648709</t>
  </si>
  <si>
    <t>2 1 gallon</t>
  </si>
  <si>
    <t xml:space="preserve">Sauce, sweet &amp; sour PC </t>
  </si>
  <si>
    <t>Kraft 67212</t>
  </si>
  <si>
    <t>Sauce, teriyaki</t>
  </si>
  <si>
    <t>Ken's SJ2349-P</t>
  </si>
  <si>
    <t>4 64 oz.</t>
  </si>
  <si>
    <t>Syrup, pancake PC, cup only</t>
  </si>
  <si>
    <t>Table Syrup Cup, RS</t>
  </si>
  <si>
    <t>Diamond Crystal 70813</t>
  </si>
  <si>
    <t>Cookie dough, 1.0 oz., candy</t>
  </si>
  <si>
    <t>Readi-Bake 04912</t>
  </si>
  <si>
    <t>384 1.0 oz.</t>
  </si>
  <si>
    <t>J&amp;J BENEFIT® 51% Whole Grain Cookie Dough</t>
  </si>
  <si>
    <t>Cookie dough, 1.0 oz., chocolate chip</t>
  </si>
  <si>
    <t>Readi-Bake 04911</t>
  </si>
  <si>
    <t>Cookie dough, 1.0 oz., double chocolate</t>
  </si>
  <si>
    <t>Readi-Bake 04914</t>
  </si>
  <si>
    <t>Cookie dough, 1.0 oz., sugar</t>
  </si>
  <si>
    <t>Readi-Bake 04915</t>
  </si>
  <si>
    <t>Cookie dough, 1.33 oz., candy</t>
  </si>
  <si>
    <t>Readi-Bake 04932</t>
  </si>
  <si>
    <t>180 1.33 oz.</t>
  </si>
  <si>
    <t>Cookie dough, 1.33 oz., chocolate chip</t>
  </si>
  <si>
    <t>Readi-Bake 04931</t>
  </si>
  <si>
    <t>Cookie dough, 1.33 oz., double chocolate</t>
  </si>
  <si>
    <t>Readi-Bake 04934</t>
  </si>
  <si>
    <t>Cookie dough, 1.33 oz., sugar</t>
  </si>
  <si>
    <t>Readi-Bake 04935</t>
  </si>
  <si>
    <t>Butter blend</t>
  </si>
  <si>
    <t>30 1#</t>
  </si>
  <si>
    <t>Trans fat free</t>
  </si>
  <si>
    <t>Butter spread, PC</t>
  </si>
  <si>
    <t>Ventura Foods 17339</t>
  </si>
  <si>
    <t>600 .5 oz.</t>
  </si>
  <si>
    <t>Smart Balance</t>
  </si>
  <si>
    <t>Cheese American White</t>
  </si>
  <si>
    <t>4 5#</t>
  </si>
  <si>
    <t>Cheese, shredded cheddar</t>
  </si>
  <si>
    <t>Land O'Lakes 41749</t>
  </si>
  <si>
    <t>Cheese, Feta crumbled</t>
  </si>
  <si>
    <t>4 2.5#</t>
  </si>
  <si>
    <t>Cheese, Parmesan, grated</t>
  </si>
  <si>
    <t>Cheese, Parmesan, shredded</t>
  </si>
  <si>
    <t>Cheese, Provolone</t>
  </si>
  <si>
    <t>2 12#</t>
  </si>
  <si>
    <t>Cheese, shredded blend</t>
  </si>
  <si>
    <t xml:space="preserve">20# </t>
  </si>
  <si>
    <t>80-10-10 Mozz./Prov./Cheddar</t>
  </si>
  <si>
    <t>Cheese, shredded, Mozzarella part skim, low moisture</t>
  </si>
  <si>
    <t>Land O'Lakes 41698</t>
  </si>
  <si>
    <t>Cheese, sticks, mild cheddar</t>
  </si>
  <si>
    <t>Land O'Lakes 44881</t>
  </si>
  <si>
    <t>168 1.0 oz.</t>
  </si>
  <si>
    <t>Cheese, string, mozzarella</t>
  </si>
  <si>
    <t>Land O'Lakes 59701</t>
  </si>
  <si>
    <t>Cream Cheese, light,1 oz. cup</t>
  </si>
  <si>
    <t xml:space="preserve"> 100 1.0 oz.</t>
  </si>
  <si>
    <t xml:space="preserve">Cream Cheese, whipped </t>
  </si>
  <si>
    <t>Kraft 61407</t>
  </si>
  <si>
    <t>6 3#</t>
  </si>
  <si>
    <t>Creamer, shelf stable</t>
  </si>
  <si>
    <t>360 1.0 oz.</t>
  </si>
  <si>
    <t>369 1.25 oz.</t>
  </si>
  <si>
    <t>Margarine, Trans fat free</t>
  </si>
  <si>
    <t>Milk, 1% lowfat white, shelf stable, carton</t>
  </si>
  <si>
    <t>Hershey's 754686000259</t>
  </si>
  <si>
    <t>27 8.0 oz.</t>
  </si>
  <si>
    <t>Milk, FF chocolate, shelf stable, carton</t>
  </si>
  <si>
    <t>Hershey's 754686001003</t>
  </si>
  <si>
    <t>Mozzarella stick, breaded, WG</t>
  </si>
  <si>
    <t>Rich's 65220</t>
  </si>
  <si>
    <t>8 3#</t>
  </si>
  <si>
    <t>84 servimgs @ 6 ea. Provides 2.0 MMA and 2.25 WG.</t>
  </si>
  <si>
    <t>Mozzarella stick, breaded, WG, OR</t>
  </si>
  <si>
    <t>Tasty Brands 41009</t>
  </si>
  <si>
    <t>113 servings @ 5 ea. Provides 2.0 MMA and 2.0 WG.</t>
  </si>
  <si>
    <t>Sauce, cheese cup</t>
  </si>
  <si>
    <t>Land O'Lakes 39911</t>
  </si>
  <si>
    <t>140 3.0 oz.</t>
  </si>
  <si>
    <t>Ultimate Cheddar Cheese dip. 1 MMA per cup.</t>
  </si>
  <si>
    <t xml:space="preserve">288 3.0 oz. </t>
  </si>
  <si>
    <t>Each 3.0 oz. serving provides 1.0 MMA.</t>
  </si>
  <si>
    <t>240 2.0 oz.</t>
  </si>
  <si>
    <t>Sour Cream, PC cups</t>
  </si>
  <si>
    <t>100 1.0 oz</t>
  </si>
  <si>
    <t>Sour Cream, bulk</t>
  </si>
  <si>
    <t>1 5#</t>
  </si>
  <si>
    <t>Single 5# tub.</t>
  </si>
  <si>
    <t>Topping, RTU bags</t>
  </si>
  <si>
    <t>Rich's 02559</t>
  </si>
  <si>
    <t>12 16 oz.</t>
  </si>
  <si>
    <t>On Top Regular flavor</t>
  </si>
  <si>
    <t>Tofu, extra firm</t>
  </si>
  <si>
    <t>6 1#</t>
  </si>
  <si>
    <t>Yogurt, bulk, lowfat or nonfat vanilla</t>
  </si>
  <si>
    <t>Upstate Farms 9866</t>
  </si>
  <si>
    <t>Multi-serve, Non fat vanilla only</t>
  </si>
  <si>
    <t>Dannon Pro 1931</t>
  </si>
  <si>
    <t>4 6#</t>
  </si>
  <si>
    <t>Non fat vanilla bags</t>
  </si>
  <si>
    <t>Yogurt, Greek, vanilla, nonfat</t>
  </si>
  <si>
    <t>Dannon 2717</t>
  </si>
  <si>
    <t>12 5.3 oz.</t>
  </si>
  <si>
    <t>Oikos nonfat Greek.</t>
  </si>
  <si>
    <t>Yogurt, lowfat, vanilla  organic</t>
  </si>
  <si>
    <t>Stonyfield 00520</t>
  </si>
  <si>
    <t>6 32 oz.</t>
  </si>
  <si>
    <t>Yogurt, lowfat, blueberry</t>
  </si>
  <si>
    <t>12 6 oz.</t>
  </si>
  <si>
    <t>Yogurt, lowfat raspberry</t>
  </si>
  <si>
    <t>Yogurt, lowfat, strawberry</t>
  </si>
  <si>
    <t>Yogurt, Parfait Pro, strawberry, lowfat</t>
  </si>
  <si>
    <t>GM 16631000</t>
  </si>
  <si>
    <t>6 64 oz.</t>
  </si>
  <si>
    <t>Parfait Pro</t>
  </si>
  <si>
    <t>Yogurt, Parfait Pro, vanilla, lowfat</t>
  </si>
  <si>
    <t>GM 16632000</t>
  </si>
  <si>
    <t>48 4.0 oz.</t>
  </si>
  <si>
    <t>TFF</t>
  </si>
  <si>
    <t>Yogurt, strawberry, lowfat, 4oz.</t>
  </si>
  <si>
    <t>Dannon 2731</t>
  </si>
  <si>
    <t>Yogurt, strawberry-banana, nonfat, 4oz.</t>
  </si>
  <si>
    <t>Dannon 2732</t>
  </si>
  <si>
    <t>Yogurt, vanilla, nonfat, 4oz.</t>
  </si>
  <si>
    <t>Dannon 2733</t>
  </si>
  <si>
    <t>Yogurt, Yo-Kids organic assortment Pack, 4 oz.</t>
  </si>
  <si>
    <t>Stoneyfield 09062</t>
  </si>
  <si>
    <t>Yo-Kids Assorted</t>
  </si>
  <si>
    <t>6 1 ltr.</t>
  </si>
  <si>
    <t>Dressing, balsamic vinaigrette, PC</t>
  </si>
  <si>
    <t>Ken's 1057B3</t>
  </si>
  <si>
    <t>60 1.5 oz.</t>
  </si>
  <si>
    <t>Pouch</t>
  </si>
  <si>
    <t>Dressing, blue cheese, gallons</t>
  </si>
  <si>
    <t>Ken's 0855</t>
  </si>
  <si>
    <t>4 gal.</t>
  </si>
  <si>
    <t>Dressing, Caesar lite, gallons</t>
  </si>
  <si>
    <t>Ken's 0808</t>
  </si>
  <si>
    <t>Dressing, Caesar, PC</t>
  </si>
  <si>
    <t>Ken's 827B3</t>
  </si>
  <si>
    <t>Dressing, golden Italian, gallons</t>
  </si>
  <si>
    <t>Ken's 0858</t>
  </si>
  <si>
    <t>Dressing, Greek, PC</t>
  </si>
  <si>
    <t>Ken's 788B3</t>
  </si>
  <si>
    <t>Dressing, honey mustard, PC</t>
  </si>
  <si>
    <t>Ken's 572B3</t>
  </si>
  <si>
    <t>Dressing, Italian lite, 12 gram PC</t>
  </si>
  <si>
    <t>246 12 g.</t>
  </si>
  <si>
    <t>Dressing, Italian lite, PC</t>
  </si>
  <si>
    <t>Ken's 801B3</t>
  </si>
  <si>
    <t>Dressing, parmesan and peppercorn, PC</t>
  </si>
  <si>
    <t>Ken's 031B3</t>
  </si>
  <si>
    <t>Dressing, ranch lite, 12 gram PC</t>
  </si>
  <si>
    <t>Dressing, ranch lite, cup</t>
  </si>
  <si>
    <t>Ken's 0708A5</t>
  </si>
  <si>
    <t>Dressing, ranch lite, dispenser</t>
  </si>
  <si>
    <t>Heinz 78004350</t>
  </si>
  <si>
    <t>Dressing, ranch lite, gallons</t>
  </si>
  <si>
    <t>Ken's 0608</t>
  </si>
  <si>
    <t>Dressing, ranch, PC</t>
  </si>
  <si>
    <t>Ken's 789B3</t>
  </si>
  <si>
    <t>Dressing, raspberry vinaigrette, FF, PC</t>
  </si>
  <si>
    <t>Ken's 630B3</t>
  </si>
  <si>
    <t>Apples, sliced, water packed, canned</t>
  </si>
  <si>
    <t>USDA grade A</t>
  </si>
  <si>
    <t>Applesauce, unsweetened, canned</t>
  </si>
  <si>
    <t>USDA grade B</t>
  </si>
  <si>
    <t>Beans, green cuts, frozen</t>
  </si>
  <si>
    <t>Beans, pinto, Texas Ranchero</t>
  </si>
  <si>
    <t>Bush's Best 1071</t>
  </si>
  <si>
    <t>6 108 oz.</t>
  </si>
  <si>
    <t>1/2 cup serving = 2 oz. M/MA and 1/2 cup vegetables.</t>
  </si>
  <si>
    <t>Beans, refried</t>
  </si>
  <si>
    <t>Basic American 10302</t>
  </si>
  <si>
    <t>6 26.25 oz.</t>
  </si>
  <si>
    <t>Beans, vegetarian, RS</t>
  </si>
  <si>
    <t>Bush's Best 1638</t>
  </si>
  <si>
    <t>6 115 oz.</t>
  </si>
  <si>
    <t>Blueberries, IQF</t>
  </si>
  <si>
    <t>30#</t>
  </si>
  <si>
    <t>Broccoli, floret, frozen</t>
  </si>
  <si>
    <t>Carrots, crinkle cut, frozen</t>
  </si>
  <si>
    <t>Corn, whole kernel, frozen</t>
  </si>
  <si>
    <t>Edamame, Shelled, frozen</t>
  </si>
  <si>
    <t>Simplot 10071179522768</t>
  </si>
  <si>
    <t>6 2.5#</t>
  </si>
  <si>
    <t>No substitute</t>
  </si>
  <si>
    <t>Fruit, mixed</t>
  </si>
  <si>
    <t>Product of USA. Natural Juice or light syrup.  Pears, Peaches and Pineapple.</t>
  </si>
  <si>
    <t>Olives, black, pitted, sliced, canned, imported</t>
  </si>
  <si>
    <t>Imported acceptable</t>
  </si>
  <si>
    <t>Olives, Kalamata, pitted large</t>
  </si>
  <si>
    <t>6 2 KG</t>
  </si>
  <si>
    <t>Onion Rings, breaded, WG</t>
  </si>
  <si>
    <t>Tasty Brand 33504</t>
  </si>
  <si>
    <t>1 WG bread and 1/4 cup other per 5 pc serving. 178 Svgs per case.</t>
  </si>
  <si>
    <t>Oranges, mandarin, whole segments only, light syrup, canned</t>
  </si>
  <si>
    <t>Peaches, diced, cling, light syrup, canned</t>
  </si>
  <si>
    <t>Del Monte Foods 2001707</t>
  </si>
  <si>
    <t>Pears, sliced, juice pack, canned</t>
  </si>
  <si>
    <t>Del Monte Foods 2002203</t>
  </si>
  <si>
    <t>Peas, frozen</t>
  </si>
  <si>
    <t>Pineapple, chunks, unsweetened, canned</t>
  </si>
  <si>
    <t>Pineapple, tidbits, unsweetened, canned</t>
  </si>
  <si>
    <t>Strawberries, IQF</t>
  </si>
  <si>
    <t>Tomatoes, diced</t>
  </si>
  <si>
    <t>Vegetable medley, broccoli, cauliflower, carrot, frozen</t>
  </si>
  <si>
    <t>Bread, slice, IW, GF</t>
  </si>
  <si>
    <t>Mr. Sips 300156</t>
  </si>
  <si>
    <t>Provides .5 WG.</t>
  </si>
  <si>
    <t>Bread, sandwich, WG, GF</t>
  </si>
  <si>
    <t>Udis 80902</t>
  </si>
  <si>
    <t>6 30 oz.</t>
  </si>
  <si>
    <t>Bun, hamburger, IW, GF</t>
  </si>
  <si>
    <t>Mr. Sips 300155</t>
  </si>
  <si>
    <t>24 79 g.</t>
  </si>
  <si>
    <t>Bun, hot dog, IW, GF</t>
  </si>
  <si>
    <t>Mr. Sips 300154</t>
  </si>
  <si>
    <t>24 75 g.</t>
  </si>
  <si>
    <t>Chicken chunks, IW, tray, GF</t>
  </si>
  <si>
    <t>Mr. Sips 300152</t>
  </si>
  <si>
    <t>12 5.5 oz.</t>
  </si>
  <si>
    <t>Provides 2.5 MMA per serving. BREAD?</t>
  </si>
  <si>
    <t>Chicken, tender, GF, FC</t>
  </si>
  <si>
    <t>Brakebush 5810</t>
  </si>
  <si>
    <t>145 1.1 oz.</t>
  </si>
  <si>
    <t>Smart Shapes Gluten free FC chicken breast strips.  4 ea. @ 1.1 oz. provides 2.0 MMA.</t>
  </si>
  <si>
    <t>Pizza, cheese, 6" GF</t>
  </si>
  <si>
    <t>Mr. Sips 300151</t>
  </si>
  <si>
    <t>24 153 g.</t>
  </si>
  <si>
    <t>Provides 1.5 MMA and .75 WG per serving</t>
  </si>
  <si>
    <t>70 4.0 oz.</t>
  </si>
  <si>
    <t>Juice, apple, 4 oz.</t>
  </si>
  <si>
    <t>96 4.0 oz.</t>
  </si>
  <si>
    <t>100% juice.  Foil lid.</t>
  </si>
  <si>
    <t>Juice, apple cup, 6 oz.</t>
  </si>
  <si>
    <t>48 6.0 oz.</t>
  </si>
  <si>
    <t>Juice, box, apple, shelf stable</t>
  </si>
  <si>
    <t>Apple &amp; Eve 86000</t>
  </si>
  <si>
    <t>40 4.23 oz.</t>
  </si>
  <si>
    <t>Straw attached. No substitute. 100% juice.</t>
  </si>
  <si>
    <t/>
  </si>
  <si>
    <t>Juice, box, orange and tangerine, shelf stable</t>
  </si>
  <si>
    <t>Apple &amp; Eve 86003</t>
  </si>
  <si>
    <t>Juice, fruit punch, 4 oz.</t>
  </si>
  <si>
    <t>Juice, Fruitable Plus, Tropical Twist</t>
  </si>
  <si>
    <t>Apple &amp; Eve 24023</t>
  </si>
  <si>
    <t xml:space="preserve">Straw attached. 100% fruit and vegetable juice.  </t>
  </si>
  <si>
    <t>Juice, grape, 4 oz.</t>
  </si>
  <si>
    <t>Juice, grape cup, 6 oz.</t>
  </si>
  <si>
    <t>Juice, orange, 4 oz.</t>
  </si>
  <si>
    <t>Juice, orange cup, 6 oz.</t>
  </si>
  <si>
    <t>Juice, V-blend, Cherry Star</t>
  </si>
  <si>
    <t>Country Pure 45712</t>
  </si>
  <si>
    <t>100&amp; fruit and vegetable juice.  Provides 1/2 cup other vegetable</t>
  </si>
  <si>
    <t>Juice, V-blend, Dragon Punch</t>
  </si>
  <si>
    <t>Country Pure 45710</t>
  </si>
  <si>
    <t>Juice, V-blend, Wango Mango</t>
  </si>
  <si>
    <t>Country Pure 45711</t>
  </si>
  <si>
    <t>Juice, sparkling, can, acai berry</t>
  </si>
  <si>
    <t>Envy 2039</t>
  </si>
  <si>
    <t>24 8.0 oz.</t>
  </si>
  <si>
    <t>100% juice</t>
  </si>
  <si>
    <t>Juice, sparkling, can, apple</t>
  </si>
  <si>
    <t>Envy 2008</t>
  </si>
  <si>
    <t>Juice, sparkling, can, fruit punch</t>
  </si>
  <si>
    <t>Envy 2015</t>
  </si>
  <si>
    <t>Juice, sparkling, can, orange</t>
  </si>
  <si>
    <t>Envy 2077</t>
  </si>
  <si>
    <t>Juice, sparkling, can, strawberry kiwi</t>
  </si>
  <si>
    <t>Envy 2022</t>
  </si>
  <si>
    <t>Juice. Switch, Fruit Punch</t>
  </si>
  <si>
    <t>Switch 00315</t>
  </si>
  <si>
    <t>Sparkling.  100% juice provides 1 cup fruit per can.</t>
  </si>
  <si>
    <t>Juice. Switch, Kiwi Berry</t>
  </si>
  <si>
    <t>Switch 00317</t>
  </si>
  <si>
    <t>Juice. Switch, Orange Tangerine</t>
  </si>
  <si>
    <t>Switch 00314</t>
  </si>
  <si>
    <t>Juice. Switch, Watermelon Strawberry</t>
  </si>
  <si>
    <t>Switch 003167</t>
  </si>
  <si>
    <t>Tea, bags</t>
  </si>
  <si>
    <t>100 ct.</t>
  </si>
  <si>
    <t>Water, bottled, 16.9 oz.</t>
  </si>
  <si>
    <t>Poland Spring 90452</t>
  </si>
  <si>
    <t>40 16.9 oz.</t>
  </si>
  <si>
    <t>Water, bottled, 8 oz.</t>
  </si>
  <si>
    <t>Nestle 68274-32228</t>
  </si>
  <si>
    <t>48 8 oz.</t>
  </si>
  <si>
    <t>Water, cups, 4.0 oz</t>
  </si>
  <si>
    <t>Glacier Valley 41351</t>
  </si>
  <si>
    <t>Water, drinking, 16.9 oz.</t>
  </si>
  <si>
    <t>Economically priced option.</t>
  </si>
  <si>
    <t>Bacon, FC, layout</t>
  </si>
  <si>
    <t>2 1.73#</t>
  </si>
  <si>
    <t>Fully cooked sliced bacon.</t>
  </si>
  <si>
    <t>Bacon, round, FC</t>
  </si>
  <si>
    <t>Cudahy 12033</t>
  </si>
  <si>
    <t>192. ct.</t>
  </si>
  <si>
    <t>Smithfield 15984</t>
  </si>
  <si>
    <t>360 ct.</t>
  </si>
  <si>
    <t>Bacon, turkey</t>
  </si>
  <si>
    <t>Jennie-O 2711-06</t>
  </si>
  <si>
    <t>12 50 ct.</t>
  </si>
  <si>
    <t>Fully cooked.  5.6 slices provides 1.0 MMA</t>
  </si>
  <si>
    <t>Bologna</t>
  </si>
  <si>
    <t>Meisterchef 2551</t>
  </si>
  <si>
    <t>2 7# avg.</t>
  </si>
  <si>
    <t>Chicken, Buffalo style</t>
  </si>
  <si>
    <t>Old Neighborhood 701</t>
  </si>
  <si>
    <t>Corn dog, chicken, WG</t>
  </si>
  <si>
    <t>Foster Farms 95150</t>
  </si>
  <si>
    <t>72 4.0 oz.</t>
  </si>
  <si>
    <t>Each corn dog provides 2.0 MMA and 2.0 WG</t>
  </si>
  <si>
    <t>Fish, pollack bites, WG, FC</t>
  </si>
  <si>
    <t>Highliner Foods 26264</t>
  </si>
  <si>
    <t>8 ea. @ .50 oz. provides 2.0 MMA and 1.50 WG</t>
  </si>
  <si>
    <t>Fish, pollack rectangle, WG, OR breaded</t>
  </si>
  <si>
    <t>Highliner Foods 1089271</t>
  </si>
  <si>
    <t>46 3.6 oz.  Each portion provides 2.0 MMA and 1.0 WG.</t>
  </si>
  <si>
    <t>Fish, pollock stick, potato coating, FC</t>
  </si>
  <si>
    <t>Highliner Foods 06591</t>
  </si>
  <si>
    <t>4 ea. @ 1.0 oz. provides 2.0 MMA and .75 WG</t>
  </si>
  <si>
    <t>Frankfurter, low sodium, 8:1</t>
  </si>
  <si>
    <t>Kayem 1018</t>
  </si>
  <si>
    <t>4 3#</t>
  </si>
  <si>
    <t>Made with beef and pork.  360 MG sodium per serving.</t>
  </si>
  <si>
    <t>Frankfurter, low sodium, beef, 8:1</t>
  </si>
  <si>
    <t>Amour 27815-48169</t>
  </si>
  <si>
    <t>CN labeled. Provides 2 MMA ea.</t>
  </si>
  <si>
    <t>Frankfurter, turkey, RS, uncured</t>
  </si>
  <si>
    <t>Jennie-O 6126-20</t>
  </si>
  <si>
    <t>Ham, 4x6 boneless.</t>
  </si>
  <si>
    <t>Hormel 23941</t>
  </si>
  <si>
    <t>Self</t>
  </si>
  <si>
    <t>Ham and water.  Lower sodium.  2.0 oz. equals 1.50 MMA</t>
  </si>
  <si>
    <t>Hormel 13507</t>
  </si>
  <si>
    <t>2 13#</t>
  </si>
  <si>
    <t xml:space="preserve">Ham and water.  95% fat free. </t>
  </si>
  <si>
    <t>Ham, baked, Thin 'n Trim</t>
  </si>
  <si>
    <t>Old Neighborhood 602</t>
  </si>
  <si>
    <t>2 6# avg.</t>
  </si>
  <si>
    <t>97% fat free</t>
  </si>
  <si>
    <t>Pepperoni, sliced</t>
  </si>
  <si>
    <t>Margarita 5220106</t>
  </si>
  <si>
    <t>Tyson 103112</t>
  </si>
  <si>
    <t>2 12.5#</t>
  </si>
  <si>
    <t>Pizzano® Pepperoni, Irregular Sliced</t>
  </si>
  <si>
    <t>Pepperoni, turkey</t>
  </si>
  <si>
    <t>Jennie-O 2130-08</t>
  </si>
  <si>
    <t>8 2.5#</t>
  </si>
  <si>
    <t>15 slices per oz.  1.32 oz. provides 1.0 MMA</t>
  </si>
  <si>
    <t>Roast Beef, rare, Thin 'n Trim</t>
  </si>
  <si>
    <t>Old Neighborhood 579</t>
  </si>
  <si>
    <t>1 15# avg.</t>
  </si>
  <si>
    <t>Made from 100% fresh domestic USDA Select or higher top rounds; completely denuded; cap removed</t>
  </si>
  <si>
    <t>Salami, genoa</t>
  </si>
  <si>
    <t>Hormel 40634</t>
  </si>
  <si>
    <t>Magnifico</t>
  </si>
  <si>
    <t>Sausage, link, lower sodium</t>
  </si>
  <si>
    <t>Jones Dairy Farm 28510</t>
  </si>
  <si>
    <t>2 - .74 oz. links = 1 MMA</t>
  </si>
  <si>
    <t>Sausage, link, sweet Italian</t>
  </si>
  <si>
    <t>Kayem 212</t>
  </si>
  <si>
    <t>Sausage, links, chicken</t>
  </si>
  <si>
    <t>Jones  18657</t>
  </si>
  <si>
    <t>2 - .72 oz. links = 1 MMA</t>
  </si>
  <si>
    <t>Sausage, patty, chicken</t>
  </si>
  <si>
    <t>Jones  18859</t>
  </si>
  <si>
    <t>1 - 1.52 oz. patty = 1 MMA</t>
  </si>
  <si>
    <t>Sausage, patty, precooked</t>
  </si>
  <si>
    <t>Hormel 18362</t>
  </si>
  <si>
    <t>Fast 'n Easy. 160 1.0 oz.</t>
  </si>
  <si>
    <t>Sausage, patty, turkey, FC</t>
  </si>
  <si>
    <t>Jennie-O 6138-10</t>
  </si>
  <si>
    <t>137 1.17 oz. patties.  One 1.17 patty provides 1.0 MMA</t>
  </si>
  <si>
    <t>Tuna, chunk light low sodium, water packed</t>
  </si>
  <si>
    <t>Starkist 514540</t>
  </si>
  <si>
    <t>6 43 oz.</t>
  </si>
  <si>
    <t>Does not qualify</t>
  </si>
  <si>
    <t>Turkey, breast, browned</t>
  </si>
  <si>
    <t>Jennie-O 8469-02</t>
  </si>
  <si>
    <t>1 15.6#</t>
  </si>
  <si>
    <t>All natural, whole muscle turkey.  97 2.7 oz. servings per unit.</t>
  </si>
  <si>
    <t>Turkey, breast, Thin 'n Trim</t>
  </si>
  <si>
    <t>Old Neighborhood 720</t>
  </si>
  <si>
    <t>2 7# avg,</t>
  </si>
  <si>
    <t>99% fat free; 2-piece breast</t>
  </si>
  <si>
    <t>Bacon bits, real</t>
  </si>
  <si>
    <t>Cudahy 12254</t>
  </si>
  <si>
    <t>1/4 inch</t>
  </si>
  <si>
    <t>Bread crumbs, seasoned</t>
  </si>
  <si>
    <t>Burger, black bean</t>
  </si>
  <si>
    <t>Morningstar Farms 28989-49938</t>
  </si>
  <si>
    <t>48 2.9 oz.</t>
  </si>
  <si>
    <t>Provides 2.0 MMA</t>
  </si>
  <si>
    <t>Cranberry sauce</t>
  </si>
  <si>
    <t>Croutons, bulk, WG</t>
  </si>
  <si>
    <t>Whole Grain only.</t>
  </si>
  <si>
    <t>Croutons, PC, WG</t>
  </si>
  <si>
    <t>250 .25 oz.</t>
  </si>
  <si>
    <t>Food release spray</t>
  </si>
  <si>
    <t>Par way Tryson 17021</t>
  </si>
  <si>
    <t>6 16.5 oz.</t>
  </si>
  <si>
    <t>Vegaline, trans fat free</t>
  </si>
  <si>
    <t>Food release spray, saute and grill</t>
  </si>
  <si>
    <t>ConAgra Foods 6414463111</t>
  </si>
  <si>
    <t>6 17 oz.</t>
  </si>
  <si>
    <t>Pam Saute and Grill</t>
  </si>
  <si>
    <t>Food release spray, butter</t>
  </si>
  <si>
    <t>Butter Mist 56217</t>
  </si>
  <si>
    <t>6 17.0 oz.</t>
  </si>
  <si>
    <t>Major 81501</t>
  </si>
  <si>
    <t>8 16 oz.</t>
  </si>
  <si>
    <t>Major 81901</t>
  </si>
  <si>
    <t>Major 83241</t>
  </si>
  <si>
    <t>Juice, lemon</t>
  </si>
  <si>
    <t>1 48 oz.</t>
  </si>
  <si>
    <t>Juice, lime</t>
  </si>
  <si>
    <t>1 gallon</t>
  </si>
  <si>
    <t>Marshmallow fluff</t>
  </si>
  <si>
    <t>Durkee Mower</t>
  </si>
  <si>
    <t>4.5#</t>
  </si>
  <si>
    <t>Noodles, chow mein</t>
  </si>
  <si>
    <t>Oats, quick</t>
  </si>
  <si>
    <t>12 42 oz.</t>
  </si>
  <si>
    <t>Oil, canola</t>
  </si>
  <si>
    <t>6 1 gal.</t>
  </si>
  <si>
    <t>Oil, olive</t>
  </si>
  <si>
    <t>Oil, vegetable</t>
  </si>
  <si>
    <t>Peanut butter, smooth</t>
  </si>
  <si>
    <t>6 4-5#</t>
  </si>
  <si>
    <t>Pudding, RTS, chocolate, TFF</t>
  </si>
  <si>
    <t>RTS.  Trans fat free</t>
  </si>
  <si>
    <t>Pudding, RTS, vanilla, TFF</t>
  </si>
  <si>
    <t>Sandwich, turkey and cheese, WG, IW</t>
  </si>
  <si>
    <t>Bakecrafter 6648</t>
  </si>
  <si>
    <t>80.4.50 oz.</t>
  </si>
  <si>
    <t>Each 4.50 oz. sandwich provides 2.0 MMA and 2.0 WG.</t>
  </si>
  <si>
    <t>Sandwich, turkey ham and cheese, WG, IW</t>
  </si>
  <si>
    <t>Bakecrafter 6654</t>
  </si>
  <si>
    <t>80.5.0 oz.</t>
  </si>
  <si>
    <t>Each 5.0 oz. sandwich provides 2.0 MMA and 2.0 WG.</t>
  </si>
  <si>
    <t>Sandwich, Grilled cheese, WG, IW</t>
  </si>
  <si>
    <t>BakeCrafter 6659</t>
  </si>
  <si>
    <t>108.4.15 oz.</t>
  </si>
  <si>
    <t>Each 4.15 oz. sandwich provides 2.0 MMA and 2.0 WG.</t>
  </si>
  <si>
    <t>Integrated 134000</t>
  </si>
  <si>
    <t>72 4.19 oz.</t>
  </si>
  <si>
    <t>Each 4.19 oz. sandwich provides 2.0 MMA and 2.0 WG.</t>
  </si>
  <si>
    <t>Sandwich, PBJ strawberry, crustless, IW</t>
  </si>
  <si>
    <t>Smucker's 5150006961</t>
  </si>
  <si>
    <t>72 2.6 oz.</t>
  </si>
  <si>
    <t>Peanut Butter and strawberry sandwich on wheat bread. 1 MMA and 1 WG.</t>
  </si>
  <si>
    <t>Sandwich, PBJ, grape, crustless, IW</t>
  </si>
  <si>
    <t>Smucker's 5150006960</t>
  </si>
  <si>
    <t>Peanut butter and grape sandwich on wheat bread. 1 MMA and 1 WG.</t>
  </si>
  <si>
    <t>Sandwich, PBJ, grape, crustless, IW, large</t>
  </si>
  <si>
    <t>Smucker's 5150021027</t>
  </si>
  <si>
    <t>72 5.3 oz.</t>
  </si>
  <si>
    <t>Peanut butter and grape sandwich on wheat bread. 2 MMA and 2 WG.</t>
  </si>
  <si>
    <t>Sauce, marinara</t>
  </si>
  <si>
    <t>Furmano's Conte 10335</t>
  </si>
  <si>
    <t>Sauce, pizza</t>
  </si>
  <si>
    <t>Don Pepino 1005</t>
  </si>
  <si>
    <t>All Natural, prepared from vine ripened tomatoes</t>
  </si>
  <si>
    <t>Sauce, Siracha hot chili</t>
  </si>
  <si>
    <t>Huy Fong Foods 60010</t>
  </si>
  <si>
    <t>12 28 oz.</t>
  </si>
  <si>
    <t>Sauce, soy</t>
  </si>
  <si>
    <t>1 gal.</t>
  </si>
  <si>
    <t>Sauce, spaghetti, al Dente</t>
  </si>
  <si>
    <t>Stanislaus 00071933123241</t>
  </si>
  <si>
    <t>Sauce, spaghetti, Trarottia a la Rustica</t>
  </si>
  <si>
    <t>Stanislaus 00071933101741</t>
  </si>
  <si>
    <t>Sauce, tomato</t>
  </si>
  <si>
    <t>Furmano 10463-0</t>
  </si>
  <si>
    <t>Sauce, Worcestershire</t>
  </si>
  <si>
    <t>Seasoning, taco, RS</t>
  </si>
  <si>
    <t>Foothill V413-05190</t>
  </si>
  <si>
    <t>5#</t>
  </si>
  <si>
    <t>Soup base, beef LS</t>
  </si>
  <si>
    <t>Major 90416</t>
  </si>
  <si>
    <t>Low sodium, no MSG</t>
  </si>
  <si>
    <t>Major 90410</t>
  </si>
  <si>
    <t>2 2.5#</t>
  </si>
  <si>
    <t>Soup base, chicken, LS</t>
  </si>
  <si>
    <t>Major 90366</t>
  </si>
  <si>
    <t>Major 90360</t>
  </si>
  <si>
    <t>Soup base, vegetable, LS</t>
  </si>
  <si>
    <t>Major 90546</t>
  </si>
  <si>
    <t>Soup, chicken noodle, Healthy Request</t>
  </si>
  <si>
    <t>Campbell's 04142</t>
  </si>
  <si>
    <t>12 50 oz.</t>
  </si>
  <si>
    <t>Soup, tomato, Healthy Request</t>
  </si>
  <si>
    <t>Campbell's 04145</t>
  </si>
  <si>
    <t>1 cup provides 5/8 cup R/O veg.</t>
  </si>
  <si>
    <t>Soybean butter</t>
  </si>
  <si>
    <t>Wowbutter 70770</t>
  </si>
  <si>
    <t>22#</t>
  </si>
  <si>
    <t>1.12 oz provides 1.0 MMA</t>
  </si>
  <si>
    <t>Splenda, pc</t>
  </si>
  <si>
    <t>Splenda 19098-20004</t>
  </si>
  <si>
    <t>2000 ct.</t>
  </si>
  <si>
    <t>Stevia, pc</t>
  </si>
  <si>
    <t>Purevia 91031</t>
  </si>
  <si>
    <t>1000 ct.</t>
  </si>
  <si>
    <t>Stuffing mix, chicken flavor</t>
  </si>
  <si>
    <t>Kraft 80705</t>
  </si>
  <si>
    <t>6 48 oz.</t>
  </si>
  <si>
    <t>Stove Top.   No substitute</t>
  </si>
  <si>
    <t>Sugar, brown</t>
  </si>
  <si>
    <t>12 2#</t>
  </si>
  <si>
    <t>Sugar, white PC</t>
  </si>
  <si>
    <t>Sugar, white granulated bulk</t>
  </si>
  <si>
    <t>8 5#</t>
  </si>
  <si>
    <t>Sunflower butter</t>
  </si>
  <si>
    <t>Sunbutter 19212</t>
  </si>
  <si>
    <t>2 Tbsp. provides 1.0 MMA</t>
  </si>
  <si>
    <t>Taco shell, 5 inch</t>
  </si>
  <si>
    <t>200 ct.</t>
  </si>
  <si>
    <t>Tomato paste</t>
  </si>
  <si>
    <t>Vinegar, balsamic</t>
  </si>
  <si>
    <t>5 liters</t>
  </si>
  <si>
    <t>Ambrosia</t>
  </si>
  <si>
    <t>Vinegar, red wine</t>
  </si>
  <si>
    <t>4 1 gal.</t>
  </si>
  <si>
    <t>Vinegar, white</t>
  </si>
  <si>
    <t>Lasagna roll up, cheese, WG</t>
  </si>
  <si>
    <t>Tasty Brands 00801WG</t>
  </si>
  <si>
    <t>110 4.3 oz.</t>
  </si>
  <si>
    <t>1 ea. provides 2.0 MMA and 1.0 WG</t>
  </si>
  <si>
    <t>Macaroni, elbow, white WG</t>
  </si>
  <si>
    <t>Dakota Growers 92109</t>
  </si>
  <si>
    <t>Whole Lot Better™</t>
  </si>
  <si>
    <t>Macaroni, elbow, white</t>
  </si>
  <si>
    <t>Macaroni, whole grain</t>
  </si>
  <si>
    <t>Barilla 1000-013342</t>
  </si>
  <si>
    <t>Macaroni and cheese bowls</t>
  </si>
  <si>
    <t>JTM 5782</t>
  </si>
  <si>
    <t>30 6.0 oz.</t>
  </si>
  <si>
    <t>Each 6.0 oz. bowl provides 2.0 MMA and 1.0 WG.</t>
  </si>
  <si>
    <t>Noodles, chow mein, WG</t>
  </si>
  <si>
    <t>Yang's 5th Taste 00301-6</t>
  </si>
  <si>
    <t>1 cup noodles provides 2.0 WG. 80 servings per case.</t>
  </si>
  <si>
    <t>Penne rigate, white WG</t>
  </si>
  <si>
    <t>Dakota Growers 92010</t>
  </si>
  <si>
    <t>Penne rigate, white</t>
  </si>
  <si>
    <t>Penne rigate, whole grain</t>
  </si>
  <si>
    <t>Barilla 1000-013339</t>
  </si>
  <si>
    <t>Quinoa, white</t>
  </si>
  <si>
    <t>Schreiber 34415</t>
  </si>
  <si>
    <t xml:space="preserve">Ravioli, cheese, mini WG </t>
  </si>
  <si>
    <t>221 2.17 oz.</t>
  </si>
  <si>
    <t>Ravioli, breaded, mini WG</t>
  </si>
  <si>
    <t>Rice, Spanish style</t>
  </si>
  <si>
    <t>6 36 oz.</t>
  </si>
  <si>
    <t>NOT Whole Grain</t>
  </si>
  <si>
    <t>Rice, white, parboiled</t>
  </si>
  <si>
    <t>50#</t>
  </si>
  <si>
    <t>Rice, WG, brown</t>
  </si>
  <si>
    <t>1 25#</t>
  </si>
  <si>
    <t>1/2 cup cooked provides 1.0 WG</t>
  </si>
  <si>
    <t>Producer's</t>
  </si>
  <si>
    <t>Economy Brand</t>
  </si>
  <si>
    <t>Rice, WG, chicken flavor</t>
  </si>
  <si>
    <t>1/2 cup cooked provides .75 WG</t>
  </si>
  <si>
    <t>Rotini, white WG</t>
  </si>
  <si>
    <t>Dakota Growers 92021</t>
  </si>
  <si>
    <t>Rotini, white</t>
  </si>
  <si>
    <t>Rotini, whole grain</t>
  </si>
  <si>
    <t>Barilla 1000-013341</t>
  </si>
  <si>
    <t>Spaghetti, white WG</t>
  </si>
  <si>
    <t>Dakota Growers 91322</t>
  </si>
  <si>
    <t>Spaghetti, white</t>
  </si>
  <si>
    <t>Spaghetti, whole grain</t>
  </si>
  <si>
    <t>Barilla 1000-013340</t>
  </si>
  <si>
    <t>Tortellini, WG, 4 cheese</t>
  </si>
  <si>
    <t>Tasty Brands 00830WG</t>
  </si>
  <si>
    <t>14 pieces provides 1.0 MMA and 1.0 WG.  211 svgs per case</t>
  </si>
  <si>
    <t>Breadstick, cheese filled, MaxStix, WG</t>
  </si>
  <si>
    <t>Con Agra 77387-12685</t>
  </si>
  <si>
    <t>192 1.93 oz.</t>
  </si>
  <si>
    <t>One stick provides 1.0 MMA and .75 WG.</t>
  </si>
  <si>
    <t>Breadstick, mozzarella filled, twisted, topped</t>
  </si>
  <si>
    <t>Tasty Brands 62001</t>
  </si>
  <si>
    <t>Provides 1.0 MMA and 1.0 WG</t>
  </si>
  <si>
    <t>Cheese bites, WG</t>
  </si>
  <si>
    <t>SA Piazza 11003</t>
  </si>
  <si>
    <t>240 1.0 oz.</t>
  </si>
  <si>
    <t>Wild Mike's.  Provides .50 MMA and .50 WG.</t>
  </si>
  <si>
    <t>Dough, pizza, 16 oven rising, WG</t>
  </si>
  <si>
    <t>Rich's 17015</t>
  </si>
  <si>
    <t>20 ct.</t>
  </si>
  <si>
    <t>1/8 shell provides 2.0 WG.</t>
  </si>
  <si>
    <t>Pizza, 4 cheese, Big Daddy Primo, rising crust, WG</t>
  </si>
  <si>
    <t>Schwan's 78637</t>
  </si>
  <si>
    <t>9 16"</t>
  </si>
  <si>
    <t>Provides 2.0 MMA, 2.0 WG and 1/8 cup RO per slice</t>
  </si>
  <si>
    <t>Pizza, cheese, Big Daddy Bold, rolled edge, WG</t>
  </si>
  <si>
    <t>Schwan's 78985</t>
  </si>
  <si>
    <t>Provides 2.0 MMA, 3.0 WG and 1/8 cup RO per slice</t>
  </si>
  <si>
    <t>Pizza, cheese\cheese sub, French Bread, 6", WG</t>
  </si>
  <si>
    <t>Schwan's 78356</t>
  </si>
  <si>
    <t>60 4.94 oz.</t>
  </si>
  <si>
    <t>Provides 2.0 MMA, 2.0 WG and 1/8 cup RO per slice.</t>
  </si>
  <si>
    <t>Pizza, cheese, The Max Stuffed Crust, WG</t>
  </si>
  <si>
    <t>Con Agra 77387-12671</t>
  </si>
  <si>
    <t>72 4.84 oz.</t>
  </si>
  <si>
    <t>Pizza, cheese, Deep Dish, 5" round WG bulk</t>
  </si>
  <si>
    <t>SA Piazza 80550</t>
  </si>
  <si>
    <t>80 5.49 oz.</t>
  </si>
  <si>
    <t>Pizza, cheese, Tony's 5" Round, Deep Dish, 100% Mozz., WG</t>
  </si>
  <si>
    <t>Schwan's 78368</t>
  </si>
  <si>
    <t>60 4.98 oz.</t>
  </si>
  <si>
    <t>Pizza, MultiCheese garlic, cheese\cheese sub FB, 6", WG</t>
  </si>
  <si>
    <t>Schwan's 78359</t>
  </si>
  <si>
    <t>60 4.29 oz.</t>
  </si>
  <si>
    <t>Provides 2.0 MMA and 2.0 WG per slice</t>
  </si>
  <si>
    <t>Pizza, Tony's, cheese\cheese sub 50/50 blend, 4x6, WG</t>
  </si>
  <si>
    <t>Schwan's 78673</t>
  </si>
  <si>
    <t>96 4.60 oz.</t>
  </si>
  <si>
    <t>Pizza, Wild Mike's, cheesy bottom, 10 cut, precut, 4 cheese, WG</t>
  </si>
  <si>
    <t>SA Piazza 20211</t>
  </si>
  <si>
    <t>90 5.49 oz.</t>
  </si>
  <si>
    <t>Pizza Boli, WG, IW</t>
  </si>
  <si>
    <t>Tasty Brands 53206</t>
  </si>
  <si>
    <t>96 5.0 oz.</t>
  </si>
  <si>
    <t>Each 5.0 oz. serving provides 2.0 MMA and 2.0 WG.</t>
  </si>
  <si>
    <t>.</t>
  </si>
  <si>
    <t>McCain MCF03761</t>
  </si>
  <si>
    <t>One 2.06 oz. serving provides .5 cup starchy vegetable.</t>
  </si>
  <si>
    <t>McCain MCX04717</t>
  </si>
  <si>
    <t>One 2.40 oz. serving provides .5 cup starchy vegetable.</t>
  </si>
  <si>
    <t>French fries, Sidewinder</t>
  </si>
  <si>
    <t>Simplot 10071179032168</t>
  </si>
  <si>
    <t>6 4#</t>
  </si>
  <si>
    <t>One 3.17 oz. serving provides .5 cup starchy vegetable.</t>
  </si>
  <si>
    <t>French fries, Sidewinder, Smokey BBQ</t>
  </si>
  <si>
    <t>Simplot 10071179032182</t>
  </si>
  <si>
    <t>One 3.32 oz. serving provides .5 cup starchy vegetable.</t>
  </si>
  <si>
    <t>McCain 1000004108</t>
  </si>
  <si>
    <t>24#</t>
  </si>
  <si>
    <t>One 2.10 oz. serving provides .5 cup starchy vegetable.</t>
  </si>
  <si>
    <t>McCain 1000004309</t>
  </si>
  <si>
    <t>One 3.09 oz. serving provides .5 cup starchy vegetable.</t>
  </si>
  <si>
    <t>McCain OIF03456</t>
  </si>
  <si>
    <t>Potato, instant</t>
  </si>
  <si>
    <t>Idahoan 29700 00313</t>
  </si>
  <si>
    <t>12 26 oz.</t>
  </si>
  <si>
    <t>Potatoes, hash brown rounds</t>
  </si>
  <si>
    <t>McCain 1000006188</t>
  </si>
  <si>
    <t>Potatoes, hash brown patty</t>
  </si>
  <si>
    <t>Simplot 10071179280224</t>
  </si>
  <si>
    <t>240 2 oz.</t>
  </si>
  <si>
    <t>Potatoes, Spudsters, mashed potato bites</t>
  </si>
  <si>
    <t>Simplot 10071179299028</t>
  </si>
  <si>
    <t>One 3.78 oz. serving provides .5 cup starchy vegetable.</t>
  </si>
  <si>
    <t>Simplot 10071179024361</t>
  </si>
  <si>
    <t>One 2.52 oz. serving provides .5 cup RO vegetable.</t>
  </si>
  <si>
    <t>McCain OIF00215A</t>
  </si>
  <si>
    <t>McCain 1000000496</t>
  </si>
  <si>
    <t>McCain OIF00024A</t>
  </si>
  <si>
    <t>One 2.69 oz. serving provides .5 cup starchy vegetable.</t>
  </si>
  <si>
    <t>Cheetos, Baked Hot and Spicy</t>
  </si>
  <si>
    <t>Frito Lay 62984</t>
  </si>
  <si>
    <t>104 .875 oz.</t>
  </si>
  <si>
    <t>BakedCheetos®    WGR  –  Flamin’  Hot</t>
  </si>
  <si>
    <t>Frito Lay 43578</t>
  </si>
  <si>
    <t>104 1.0 oz.</t>
  </si>
  <si>
    <t>Cheetos® Fantastix® Flamin’ Hot Snacks</t>
  </si>
  <si>
    <t>Cheetos, Fantastix, Chili Cheese</t>
  </si>
  <si>
    <t>Frito Lay 36098</t>
  </si>
  <si>
    <t>Provides 1.5 WG</t>
  </si>
  <si>
    <t>72 .7 oz.</t>
  </si>
  <si>
    <t>Provides 1.0 WG</t>
  </si>
  <si>
    <t>Frito Lay 62933</t>
  </si>
  <si>
    <t>Provides 1.25 WG.</t>
  </si>
  <si>
    <t>Cheetos, Puffs, RF</t>
  </si>
  <si>
    <t>Frito Lay 21910</t>
  </si>
  <si>
    <t>Chips, RF, kettle cooked, applewood BBQ, LSS</t>
  </si>
  <si>
    <t>Frito Lay 09598</t>
  </si>
  <si>
    <t>64 1.375 oz.</t>
  </si>
  <si>
    <t>Chips, RF, kettle cooked, jalapeno cheddar, LSS</t>
  </si>
  <si>
    <t>Frito Lay 25111</t>
  </si>
  <si>
    <t>Chips, RF, kettle cooked, original,  LSS</t>
  </si>
  <si>
    <t>Frito Lay 25115</t>
  </si>
  <si>
    <t>Chips, RF, kettle cooked, sea salt &amp; vinegar, LSS</t>
  </si>
  <si>
    <t>Frito Lay 25113</t>
  </si>
  <si>
    <t>Chips, SS, Baked Lays, BBQ</t>
  </si>
  <si>
    <t>Frito Lay 32078</t>
  </si>
  <si>
    <t>60 0.875 oz.</t>
  </si>
  <si>
    <t>Chips, SS, Baked Lays, original</t>
  </si>
  <si>
    <t>Frito Lay 33625</t>
  </si>
  <si>
    <t>Chips, SS, Baked Lays, SCO</t>
  </si>
  <si>
    <t>Frito Lay 33627</t>
  </si>
  <si>
    <t>Chips, SS, baked, Ruffles, cheddar &amp; sour cream</t>
  </si>
  <si>
    <t>Frito Lay 56882</t>
  </si>
  <si>
    <t>60 .875 oz.</t>
  </si>
  <si>
    <t>Chips, Sunchips, garden salsa, WG</t>
  </si>
  <si>
    <t>Frito Lay 30821</t>
  </si>
  <si>
    <t>Chips, Sunchips, harvest cheddar, WG</t>
  </si>
  <si>
    <t>Frito Lay 30820</t>
  </si>
  <si>
    <t>Chips, tortilla, round, whole grain, bulk</t>
  </si>
  <si>
    <t>Frito Lay 62339</t>
  </si>
  <si>
    <t>Whole grain rich Crispy Rounds. 10 chips = 1 WG</t>
  </si>
  <si>
    <t>Cookies Grandmas, chocolate chip mini, WG</t>
  </si>
  <si>
    <t>Frito Lay 66154</t>
  </si>
  <si>
    <t>80 1.22 oz</t>
  </si>
  <si>
    <t>Provides 1.0 WG.</t>
  </si>
  <si>
    <t>Cookies, Grandmas, blueberry vanilla bites, WG</t>
  </si>
  <si>
    <t>Frito Lay 22642</t>
  </si>
  <si>
    <t>80 1.0 oz.</t>
  </si>
  <si>
    <t>Doritos, Cool Ranch, RF</t>
  </si>
  <si>
    <t>Frito Lay 36096</t>
  </si>
  <si>
    <t>72 1.0 oz.</t>
  </si>
  <si>
    <t>Doritos, Flamas, RF</t>
  </si>
  <si>
    <t>Frito Lay 62829</t>
  </si>
  <si>
    <t>Doritos, Nacho, RF</t>
  </si>
  <si>
    <t>Frito Lay 31748</t>
  </si>
  <si>
    <t>Doritos, Sweet &amp; Spicy Chili, RF</t>
  </si>
  <si>
    <t>Frito Lay 49093</t>
  </si>
  <si>
    <t>Doritos, Wild White, RF</t>
  </si>
  <si>
    <t>Frito Lay 67609</t>
  </si>
  <si>
    <t>Funyuns, baked not fried</t>
  </si>
  <si>
    <t>Frito Lay 66689</t>
  </si>
  <si>
    <t>104 .75 oz.</t>
  </si>
  <si>
    <t>Smart Snack compliant</t>
  </si>
  <si>
    <t>Munchies, Flamin' Hot sweet snack mix</t>
  </si>
  <si>
    <t>Frito Lay 30921</t>
  </si>
  <si>
    <t>104 .875 oz</t>
  </si>
  <si>
    <t>Provides .75 WG</t>
  </si>
  <si>
    <t>Popcorn, Smartfood White Cheddar RF</t>
  </si>
  <si>
    <t>Frito Lay 30900-4</t>
  </si>
  <si>
    <t>72 0.5 oz.</t>
  </si>
  <si>
    <t>Pretzels, Heartzels, WG</t>
  </si>
  <si>
    <t>Frito Lay 15940</t>
  </si>
  <si>
    <t>104 0.7 oz.</t>
  </si>
  <si>
    <t>Pretzels, Tiny Twist, NOT WG, Peanut free</t>
  </si>
  <si>
    <t>Frito Lay 19132</t>
  </si>
  <si>
    <t>120 0.5 oz.</t>
  </si>
  <si>
    <t>Snack mix, Kids mix (Munchies), WG</t>
  </si>
  <si>
    <t>Frito Lay 36308</t>
  </si>
  <si>
    <t>Quaker.  Provides 1.0 WG</t>
  </si>
  <si>
    <t>Tortilla chips, Tostitos scoops, individual, WG</t>
  </si>
  <si>
    <t>Frito Lay 42537</t>
  </si>
  <si>
    <t>72 0.875 oz.</t>
  </si>
  <si>
    <t>Beef Jerky, original</t>
  </si>
  <si>
    <t>Jack Links 10000007721</t>
  </si>
  <si>
    <t>48 .85 oz.</t>
  </si>
  <si>
    <t>Beef Jerky, teriyaki</t>
  </si>
  <si>
    <t>Jack Links 10000007717</t>
  </si>
  <si>
    <t>Cereal Bar, Cinnamon Toast Crunch</t>
  </si>
  <si>
    <t>GM 455760000</t>
  </si>
  <si>
    <t>96 1.42 oz.</t>
  </si>
  <si>
    <t>Provides 1 WG</t>
  </si>
  <si>
    <t>Cereal Bars, Golden Graham</t>
  </si>
  <si>
    <t>GM 31913000</t>
  </si>
  <si>
    <t>Cereal Bars, Trix</t>
  </si>
  <si>
    <t>GM 31915000</t>
  </si>
  <si>
    <t>Cheez It, Baked, WG, Original</t>
  </si>
  <si>
    <t>Sunshine 24100-79263</t>
  </si>
  <si>
    <t>175 .75 oz.</t>
  </si>
  <si>
    <t>Cheez-its, Cheddar, WG bulk</t>
  </si>
  <si>
    <t>Kellogg's 24100 10971</t>
  </si>
  <si>
    <t>4 3# bags</t>
  </si>
  <si>
    <t>29 crackers = 1.5 WG.</t>
  </si>
  <si>
    <t>Chex, Simply Chex, cheddar, WG</t>
  </si>
  <si>
    <t>GM 31932000</t>
  </si>
  <si>
    <t>60 0.92 oz.</t>
  </si>
  <si>
    <t>Chex, Simply Chex, chocolate &amp; caramel, WG</t>
  </si>
  <si>
    <t>GM 31933000</t>
  </si>
  <si>
    <t>60 1.03 oz.</t>
  </si>
  <si>
    <t>Chips, Cape Cod, plain, RF</t>
  </si>
  <si>
    <t>Cape Cod 11765</t>
  </si>
  <si>
    <t>104 0.5 oz.</t>
  </si>
  <si>
    <t>Chortles, Mini-Mini Graham Crackers, WG, chocolate chip</t>
  </si>
  <si>
    <t>Quaker Hill Farm 9535-00003-5</t>
  </si>
  <si>
    <t>100 .92 oz.</t>
  </si>
  <si>
    <t>Cookies, Fortune</t>
  </si>
  <si>
    <t>300 ct.</t>
  </si>
  <si>
    <t>Cookies, Mini Chocolate Chippers</t>
  </si>
  <si>
    <t>Linden 76809-30090</t>
  </si>
  <si>
    <t>63 1.1 oz.</t>
  </si>
  <si>
    <t>Crackers, animal, WG, IW</t>
  </si>
  <si>
    <t>Keebler 3010020150</t>
  </si>
  <si>
    <t>150 1.0 oz.</t>
  </si>
  <si>
    <t>Crackers, cinnamon, Bug Bites</t>
  </si>
  <si>
    <t>Kellogg's 55644</t>
  </si>
  <si>
    <t>210 1.0 oz.</t>
  </si>
  <si>
    <t>Crackers, graham PC, WG, 2 pk.</t>
  </si>
  <si>
    <t>Kellogg's 3010030074</t>
  </si>
  <si>
    <t>200 .50 oz.</t>
  </si>
  <si>
    <t>Keebler Original Grahams</t>
  </si>
  <si>
    <t>Kellogg's 3010038406</t>
  </si>
  <si>
    <t>Keebler Honey Grahams</t>
  </si>
  <si>
    <t>Crackers, Ritz, WG, bulk</t>
  </si>
  <si>
    <t>Mondelez 00142</t>
  </si>
  <si>
    <t>20 3.8 ounce</t>
  </si>
  <si>
    <t>Craisins, cherry</t>
  </si>
  <si>
    <t>Ocean Spray 23444</t>
  </si>
  <si>
    <t>200 1.16 oz.</t>
  </si>
  <si>
    <t>1 pouch provides 1/2 cup fruit.</t>
  </si>
  <si>
    <t>Craisins, strawberry</t>
  </si>
  <si>
    <t>Ocean Spray 23445</t>
  </si>
  <si>
    <t>Cranberries, dried, bulk</t>
  </si>
  <si>
    <t>Ocean Spray 21992</t>
  </si>
  <si>
    <t>2 48 oz.</t>
  </si>
  <si>
    <t>Fruit Rollup, Blastin' Berry, Hot Colors, RS</t>
  </si>
  <si>
    <t>Betty Crocker, GM 11566000</t>
  </si>
  <si>
    <t>96 .50 oz.</t>
  </si>
  <si>
    <t>Fruit Rollup, strawberry, RS</t>
  </si>
  <si>
    <t>Betty Crocker, GM 29162000</t>
  </si>
  <si>
    <t>Fruit snacks</t>
  </si>
  <si>
    <t>Welch's 14498</t>
  </si>
  <si>
    <t>144 1.55 oz.</t>
  </si>
  <si>
    <t>Mixed Fruit.  Smart Snack Compliant</t>
  </si>
  <si>
    <t>Goldfish, bulk, cheddar, WG</t>
  </si>
  <si>
    <t>Pepperidge Farm - Campbell's 20648</t>
  </si>
  <si>
    <t>6 31 oz.</t>
  </si>
  <si>
    <t>30 g provides 1.5 WG.</t>
  </si>
  <si>
    <t>Graham sticks, Scooby-Doo</t>
  </si>
  <si>
    <t>Kellogg's 50689</t>
  </si>
  <si>
    <t>Granola Bar, chewy, chocolate chunk</t>
  </si>
  <si>
    <t>GM 11590</t>
  </si>
  <si>
    <t>120 .89 oz.</t>
  </si>
  <si>
    <t>Provides .50 WG</t>
  </si>
  <si>
    <t>Granola bar, Cocoa Krispies</t>
  </si>
  <si>
    <t>Kellogg's 380091612</t>
  </si>
  <si>
    <t>96 1.34 oz.</t>
  </si>
  <si>
    <t>Nutrigrain bar, apple cinnamon, WG</t>
  </si>
  <si>
    <t>Kellogg's 38000-59779</t>
  </si>
  <si>
    <t>96 1.55 oz.</t>
  </si>
  <si>
    <t>Nutrigrain bar, blueberry, WG</t>
  </si>
  <si>
    <t>Kellogg's 38000-90819</t>
  </si>
  <si>
    <t>Nutrigrain bar, strawberry, WG</t>
  </si>
  <si>
    <t>Kellogg's 38000-59772</t>
  </si>
  <si>
    <t>Pepperidge Farms Goldfish Crackers - Whole Grain</t>
  </si>
  <si>
    <t>Campbell's 18105</t>
  </si>
  <si>
    <t>300 .75 oz.</t>
  </si>
  <si>
    <t>Pepperidge Farms Goldfish Pretzels, WG</t>
  </si>
  <si>
    <t>Campbell's 14396</t>
  </si>
  <si>
    <t>Pirate Booty, Aged white Cheddar</t>
  </si>
  <si>
    <t>Amplify 01566562407 2</t>
  </si>
  <si>
    <t>24 .75 oz.</t>
  </si>
  <si>
    <t>Popchips, BBQ</t>
  </si>
  <si>
    <t>Popchips 72200</t>
  </si>
  <si>
    <t>24 0.8 oz.</t>
  </si>
  <si>
    <t>Popchips, original sea salt</t>
  </si>
  <si>
    <t>Popchips 71100</t>
  </si>
  <si>
    <t>Popchips, sea salt &amp; vinegar</t>
  </si>
  <si>
    <t>Popchips 75500</t>
  </si>
  <si>
    <t>Popchips, sour cream and onion</t>
  </si>
  <si>
    <t>Popchips 77700</t>
  </si>
  <si>
    <t>Popcorn, kettle corn</t>
  </si>
  <si>
    <t>Shearer's 205010314</t>
  </si>
  <si>
    <t>90 1.0 oz.</t>
  </si>
  <si>
    <t>Poptarts, single pack, WG, frosted blueberry</t>
  </si>
  <si>
    <t>Kellogg's 38000-17196</t>
  </si>
  <si>
    <t>120 1.76 oz.</t>
  </si>
  <si>
    <t>Poptarts, single pack, WG, frosted cinnamon</t>
  </si>
  <si>
    <t>Kellogg's 38000-55122</t>
  </si>
  <si>
    <t>Poptarts, single pack, WG, frosted fudge</t>
  </si>
  <si>
    <t>Kellogg's 38000-12070</t>
  </si>
  <si>
    <t>Poptarts, single pack, WG, frosted strawberry</t>
  </si>
  <si>
    <t>Kellogg's 38000-55130</t>
  </si>
  <si>
    <t>Pretzel, soft, 2.2 oz., WG</t>
  </si>
  <si>
    <t>J&amp;J 30120</t>
  </si>
  <si>
    <t>120 2.2 oz.</t>
  </si>
  <si>
    <t>Sleeve pack.</t>
  </si>
  <si>
    <t>Pretzels, sticks, gluten free, 100 calorie pack</t>
  </si>
  <si>
    <t>Snyders 87840</t>
  </si>
  <si>
    <t>88 .92 oz.</t>
  </si>
  <si>
    <t>Rice krispie treats, mini, WG</t>
  </si>
  <si>
    <t>Kellogg's 38000-14540</t>
  </si>
  <si>
    <t>600 .42 oz.</t>
  </si>
  <si>
    <t>Rice krispie treats, WG</t>
  </si>
  <si>
    <t>Kellogg's 38000-11052</t>
  </si>
  <si>
    <t>80 1.41 oz.</t>
  </si>
  <si>
    <t>Individually wrapped. Smart Snack Compliant</t>
  </si>
  <si>
    <t>Rice krispie treats, WG, chocolatey chip</t>
  </si>
  <si>
    <t>Kellogg's 38000-14567</t>
  </si>
  <si>
    <t>80 1.60 oz.</t>
  </si>
  <si>
    <t>Sunflower seeds, honey roasted, peanut free</t>
  </si>
  <si>
    <t>SunOpta 1231780</t>
  </si>
  <si>
    <t>150 1.2 oz.</t>
  </si>
  <si>
    <t>1 MMA.  Not A list approved</t>
  </si>
  <si>
    <t>Teddy Graham, cinnamon, WG</t>
  </si>
  <si>
    <t>Mondelez 00093</t>
  </si>
  <si>
    <t>48 1.0 oz.</t>
  </si>
  <si>
    <t>Nabisco. Provides 1.0 WG</t>
  </si>
  <si>
    <t>Tortilla chips, round, WG, Individual</t>
  </si>
  <si>
    <t>Shearer's 203430312</t>
  </si>
  <si>
    <t>72 1.50 oz.</t>
  </si>
  <si>
    <t>Provides 2.0 WG.</t>
  </si>
  <si>
    <t>Tortilla chips, tri-color triangle, WG</t>
  </si>
  <si>
    <t>Mission 08613</t>
  </si>
  <si>
    <t>6 2#</t>
  </si>
  <si>
    <t>Red, white and blue</t>
  </si>
  <si>
    <t>Basil leaves</t>
  </si>
  <si>
    <t>20 oz EA</t>
  </si>
  <si>
    <t>Chili powder</t>
  </si>
  <si>
    <t>16 oz EA</t>
  </si>
  <si>
    <t>Cinnamon, ground</t>
  </si>
  <si>
    <t>Cumin, ground</t>
  </si>
  <si>
    <t>14 oz EA</t>
  </si>
  <si>
    <t>Garlic, chopped in oil</t>
  </si>
  <si>
    <t>Garlic, granulated</t>
  </si>
  <si>
    <t>25 oz EA</t>
  </si>
  <si>
    <t>Garlic, powder</t>
  </si>
  <si>
    <t>19 oz EA</t>
  </si>
  <si>
    <t>Italian seasoning</t>
  </si>
  <si>
    <t>24 oz EA</t>
  </si>
  <si>
    <t>Mustard, dry</t>
  </si>
  <si>
    <t>Nutmeg, ground</t>
  </si>
  <si>
    <t>Onion powder</t>
  </si>
  <si>
    <t>Onions, dehydrated</t>
  </si>
  <si>
    <t>3# (48 oz.) EA</t>
  </si>
  <si>
    <t>Oregano, leaves</t>
  </si>
  <si>
    <t>Paprika</t>
  </si>
  <si>
    <t>Parsley, flakes</t>
  </si>
  <si>
    <t>10 oz EA</t>
  </si>
  <si>
    <t>Pepper, black</t>
  </si>
  <si>
    <t>Pepper, red crushed</t>
  </si>
  <si>
    <t>12 oz EA</t>
  </si>
  <si>
    <t>Pepper, white</t>
  </si>
  <si>
    <t>Poultry seasoning</t>
  </si>
  <si>
    <t>Salt, kosher</t>
  </si>
  <si>
    <t>12 3 lb.</t>
  </si>
  <si>
    <t>Salt, table</t>
  </si>
  <si>
    <t>24 26 oz.</t>
  </si>
  <si>
    <t>Thyme, leaves</t>
  </si>
  <si>
    <t>7 oz EA</t>
  </si>
  <si>
    <t>Total:</t>
  </si>
  <si>
    <t>Group Summary</t>
  </si>
  <si>
    <t>Beef, Commercial:</t>
  </si>
  <si>
    <t xml:space="preserve">Bread, Baking:  </t>
  </si>
  <si>
    <t xml:space="preserve">Breakfast:  </t>
  </si>
  <si>
    <t>Cereal:</t>
  </si>
  <si>
    <t>Chicken, Goldkist:</t>
  </si>
  <si>
    <t>Chicken, Misc:</t>
  </si>
  <si>
    <t>Chicken, Tyson:</t>
  </si>
  <si>
    <t>Condiments:</t>
  </si>
  <si>
    <t>Cookie Dough:</t>
  </si>
  <si>
    <t>Dairy:</t>
  </si>
  <si>
    <t>Dressings, Gluten Free and Spices:</t>
  </si>
  <si>
    <t>Fruit and Vegetable:</t>
  </si>
  <si>
    <t>Juice and Beverages:</t>
  </si>
  <si>
    <t>Meat- Misc:</t>
  </si>
  <si>
    <t>Miscellaneous:</t>
  </si>
  <si>
    <t>Pasta, Rice:</t>
  </si>
  <si>
    <t>Pizza:</t>
  </si>
  <si>
    <t>Potato:</t>
  </si>
  <si>
    <t>Snacks, Frito-Lay:</t>
  </si>
  <si>
    <t>Snacks, Misc:</t>
  </si>
  <si>
    <t>Fee for Service Drayage:</t>
  </si>
  <si>
    <t>Grand Total:</t>
  </si>
  <si>
    <t>FFS Bid Line</t>
  </si>
  <si>
    <t>Approved Items</t>
  </si>
  <si>
    <t>MSBG EAST Annual Estimate</t>
  </si>
  <si>
    <t>MSBG WEST Annual Estimate</t>
  </si>
  <si>
    <t>MSBG TOTAL Annual Estimate</t>
  </si>
  <si>
    <t>Allergens</t>
  </si>
  <si>
    <t>Commercial Equivalent</t>
  </si>
  <si>
    <t>Total case cost delivered to distribution</t>
  </si>
  <si>
    <t>MMA per serving</t>
  </si>
  <si>
    <t>(Information from 2022-2023 SEPDS)</t>
  </si>
  <si>
    <t>Item Extension</t>
  </si>
  <si>
    <t>Net cost    per case (billed by mfg.)</t>
  </si>
  <si>
    <t>Net cost per serving</t>
  </si>
  <si>
    <t>Drayage charge per case (billed by dist.)</t>
  </si>
  <si>
    <t>Net Cost per serving (including drayage)</t>
  </si>
  <si>
    <t>Net weight per case</t>
  </si>
  <si>
    <t>Servings per case</t>
  </si>
  <si>
    <t>Net wt. per svg. (oz.)</t>
  </si>
  <si>
    <t>WEBSCM material code</t>
  </si>
  <si>
    <t>WEBSCM description</t>
  </si>
  <si>
    <t>Commodity drawdown per case (lb)</t>
  </si>
  <si>
    <t>Value per pound of commodity</t>
  </si>
  <si>
    <t>Value of commodity per case</t>
  </si>
  <si>
    <t>JTM CP5049</t>
  </si>
  <si>
    <t>NONE</t>
  </si>
  <si>
    <t>5049CE</t>
  </si>
  <si>
    <t>BEEF COARSE GROUND FRZ CTN-60 LB</t>
  </si>
  <si>
    <t>Beef, meatball, all beef, FC, .675 oz.</t>
  </si>
  <si>
    <t>Maid Rite 75156-94675</t>
  </si>
  <si>
    <t>milk</t>
  </si>
  <si>
    <t>75156-04675</t>
  </si>
  <si>
    <t>Beef, patty, 2.0 oz., FC</t>
  </si>
  <si>
    <t>Maid Rite 75156-93320</t>
  </si>
  <si>
    <t>none</t>
  </si>
  <si>
    <t>75156-03320</t>
  </si>
  <si>
    <t>Beef, patty, 3.0 oz., FC</t>
  </si>
  <si>
    <t>Maid Rite 75156-93330</t>
  </si>
  <si>
    <t>75156-03330</t>
  </si>
  <si>
    <t>JTM CP5249</t>
  </si>
  <si>
    <t>5249CE</t>
  </si>
  <si>
    <t>Drayage charge for Fee for Service</t>
  </si>
  <si>
    <t>SuperBakery 7501</t>
  </si>
  <si>
    <t>Superbakery 7503</t>
  </si>
  <si>
    <t>SuperBakery 7506</t>
  </si>
  <si>
    <t>SuperBakery 7507</t>
  </si>
  <si>
    <t>Bread Slice, WG zucchini, IW</t>
  </si>
  <si>
    <t>Bread Slice, WG banana, IW</t>
  </si>
  <si>
    <t>Bread Slice, WG blueberry, IW</t>
  </si>
  <si>
    <t>SuperBakery 7502</t>
  </si>
  <si>
    <t>75 3.4 oz.</t>
  </si>
  <si>
    <t>Bread Slice, WG lemon, IW, RS</t>
  </si>
  <si>
    <t>Bread Slice, WG cocoa, IW</t>
  </si>
  <si>
    <t>Pasta Roll, Double Stuffed, WG</t>
  </si>
  <si>
    <t>Tasty Brands 00825WG</t>
  </si>
  <si>
    <t>Tasty Brands 00837WG</t>
  </si>
  <si>
    <t>Each serving (one 4 30 oz unit) of Whole Grain Double Stuffed Pasta Rolls provides 2.00 oz equivalent meat alternate and 1 25 oz eq grains.</t>
  </si>
  <si>
    <t>130 4.30 oz.</t>
  </si>
  <si>
    <t>Each 2.17 oz serving (5 pieces) of Whole Grain Mini Cheese Ravioli provides 1.00 oz equivalent meat alternate and 0.50 oz eq grains.</t>
  </si>
  <si>
    <t>Each 3.17 oz. serving (5 pieces) of Breaded Mini Cheese Ravioli provides 1.00 oz equivalent meat alternate and 1.50 oz-eq grains.</t>
  </si>
  <si>
    <t>Tasty Brands 41837</t>
  </si>
  <si>
    <t>151 3.17 oz.</t>
  </si>
  <si>
    <t>Cargill 41710</t>
  </si>
  <si>
    <t>Egg Patty, grilled, CAGE FREE</t>
  </si>
  <si>
    <t>Cargill 41927</t>
  </si>
  <si>
    <t>320 svgs. (4-5#)</t>
  </si>
  <si>
    <t>Michaels Foods 14616-70202-00</t>
  </si>
  <si>
    <t>Egg Patty, round, 3.5 inch, CAGE FREE</t>
  </si>
  <si>
    <t>120 1.50 oz.</t>
  </si>
  <si>
    <t>144 1.59 oz.</t>
  </si>
  <si>
    <t>Eggs, hard cooked, dry pack, CAGE FREE</t>
  </si>
  <si>
    <t>Eggs, scrambled, precooked, medium curd, CAGE FREE</t>
  </si>
  <si>
    <t>Each 1.50 oz egg patty provides 1.25 oz. equivalent meat alternate.</t>
  </si>
  <si>
    <t>Sunny Fresh. Each 1.25 oz. grilled egg pattie provides 1.00 oz. equivalent meat alternate.</t>
  </si>
  <si>
    <t>Each 1.59 oz egg provides 1.50 oz. equivalent meat alternate.</t>
  </si>
  <si>
    <t>Michaels Foods 14616-60676-00</t>
  </si>
  <si>
    <t>Granola, Pro Protein IW</t>
  </si>
  <si>
    <t xml:space="preserve">Rockin Ola 8004223 </t>
  </si>
  <si>
    <t>175 1.5 oz.</t>
  </si>
  <si>
    <t>Crunchy Granola clusters with Sunflower Seeds for added Protein – Nut Free.  Provides 1 WG and 1 MMA.</t>
  </si>
  <si>
    <t>Pizza, Wild Mike's, cheesy bottom, 8 cut, precut, 4 cheese, WG</t>
  </si>
  <si>
    <t>72 5.49 oz.</t>
  </si>
  <si>
    <t>SA Piazza 20311</t>
  </si>
  <si>
    <t>Applesauce, unsweetened, cups, shelf stable</t>
  </si>
  <si>
    <t>National Food Group A3500</t>
  </si>
  <si>
    <t>72 4.50 oz.</t>
  </si>
  <si>
    <t>Applesauce, unsweetened, cups, shelf stable, cinnamon</t>
  </si>
  <si>
    <t>National Food Group A1410</t>
  </si>
  <si>
    <t>Applesauce, unsweetened, cups, shelf stable, strawberry</t>
  </si>
  <si>
    <t>National Food Group A1490</t>
  </si>
  <si>
    <t>Applesauce, unsweetened, cups, shelf stable, strawberry banana</t>
  </si>
  <si>
    <t>National Food Group A3700</t>
  </si>
  <si>
    <t>ZeeZee's. Each 4.5 oz. cup provides 1/2 cup fruit</t>
  </si>
  <si>
    <t>Chicken, poppers, breaded, FC, WG, dark meat</t>
  </si>
  <si>
    <t>FC WG Breaded Dark Meat Chicken Poppers.  No Soy, Egg, or Milk. Ten poppers provides 2.0 MMA and 1 WG.</t>
  </si>
  <si>
    <t xml:space="preserve">77 4.2 oz. </t>
  </si>
  <si>
    <t>Chicken, filet, WM, WG 4.0 oz., FC, Hot &amp; spicy</t>
  </si>
  <si>
    <t>Chicken, filet, WM, WG 4.0 oz., FC, no soy</t>
  </si>
  <si>
    <t>Gold Kist 7517</t>
  </si>
  <si>
    <t>Maid Rite 75156-03320</t>
  </si>
  <si>
    <t>Each 2.0 oz Fully Cooked and Charbroiled Beef Pattie provides 2.0 oz equivalent meat servings.</t>
  </si>
  <si>
    <t>Beef patty, 3.0 oz., FC, allergen free</t>
  </si>
  <si>
    <t>Maid Rite 75156-03330</t>
  </si>
  <si>
    <t>160 3.0 oz.</t>
  </si>
  <si>
    <t>Maid Rite 75156-04675</t>
  </si>
  <si>
    <t>Meatball, beef, FC, .5 oz., allergen free</t>
  </si>
  <si>
    <t>Each 3.0 oz Fully Cooked and Charbroiled Beef Pattie provides 3.0 oz equivalent meat servings.</t>
  </si>
  <si>
    <t>Five 0.50 oz Cooked Beef Meatballs provide 2.00 oz equivalent meat servings.</t>
  </si>
  <si>
    <t>Beef, shaved steak, Sirloin tip slice bulk</t>
  </si>
  <si>
    <t>Meatball, beef, FC, .675 oz., GF, soy free</t>
  </si>
  <si>
    <t>177 2.7 oz. (4 ea)</t>
  </si>
  <si>
    <t>192. 2.50 oz. (5 ea.)</t>
  </si>
  <si>
    <t>International Food Solutions 72003</t>
  </si>
  <si>
    <t>International Food Solutions 72001</t>
  </si>
  <si>
    <t>Water, bottled, gallons</t>
  </si>
  <si>
    <t>Tornado, Egg, Turkey Sausage, Cheese, WG</t>
  </si>
  <si>
    <t>Ruiz 86969</t>
  </si>
  <si>
    <t>144 2.79 oz.</t>
  </si>
  <si>
    <t>Taquito, Chicken and cheese, WG</t>
  </si>
  <si>
    <t>Ruiz 40818</t>
  </si>
  <si>
    <t>El Monterey. Scrambled eggs, turkey sausage, tomatoes, cheese, jalapeno and picante sauce in a whole wheat tortilla. .75 MMA and 1.25 WG.</t>
  </si>
  <si>
    <t>140 2.75 oz.</t>
  </si>
  <si>
    <t>El Monterey.  Provides 1.0 MMA and 1.0 WG</t>
  </si>
  <si>
    <t>Dumpling, Chicken and vegetable, WG</t>
  </si>
  <si>
    <t>Schwan's 60585</t>
  </si>
  <si>
    <t>64 4.76 oz (6 ea.)</t>
  </si>
  <si>
    <t>Chef One. Whole wheat flour dumpling wrapper filled with a traditional filling of chicken, cabbage, and green onion. 6 ea. Provides 2 MMA and 2 WG.</t>
  </si>
  <si>
    <t>6 ea provides 1.75 MMA.  53 svgs per case.</t>
  </si>
  <si>
    <t>Each 4.0 oz. portion provides at least 2.0 MMA.</t>
  </si>
  <si>
    <t>BakeCrafter 4005</t>
  </si>
  <si>
    <t>Heat and serve. 7".  Provides 2.0 WG</t>
  </si>
  <si>
    <t>Breadstick, RS, WG</t>
  </si>
  <si>
    <t>160 1.80 oz.</t>
  </si>
  <si>
    <t>Pioneer 212665</t>
  </si>
  <si>
    <t>3.4 oz. batter provides 2.0 WG</t>
  </si>
  <si>
    <t>100 2.40 oz.</t>
  </si>
  <si>
    <t>Bimbo 921200-71156</t>
  </si>
  <si>
    <t>Roll, ciabatta, sliced, WG</t>
  </si>
  <si>
    <t>Each 2.4 oz. roll provides 2.25 WG.</t>
  </si>
  <si>
    <t>Cheetos, Baked, Crunchy Cheese</t>
  </si>
  <si>
    <t>Cheetos, Baked, Flamin' Hot</t>
  </si>
  <si>
    <t>Red Gold RPKNA99</t>
  </si>
  <si>
    <t>Red Pack.  3.0 oz = 1/2 cup serving of Red/Orange Vegetable.</t>
  </si>
  <si>
    <t>McCain 1000007470</t>
  </si>
  <si>
    <t>French fries, 3/8", KK, bakeable</t>
  </si>
  <si>
    <t>French fries, seasoned, bakeable</t>
  </si>
  <si>
    <t>French fries, sweet potato, 5/16, straight cut</t>
  </si>
  <si>
    <t>French fries, sweet potato, Cross Trax</t>
  </si>
  <si>
    <t>McCain MCF05074</t>
  </si>
  <si>
    <t>One 3.02 oz. serving provides .5 cup RO vegetable.</t>
  </si>
  <si>
    <t>McCain MCF04712</t>
  </si>
  <si>
    <t>McCain MCF03762</t>
  </si>
  <si>
    <t>Potato SMILES, RS</t>
  </si>
  <si>
    <t>Potatoes, tater tots, bakeable</t>
  </si>
  <si>
    <t>Potatoes, sweet puffs, bakeable</t>
  </si>
  <si>
    <t>One 2.52 oz. serving provides .5 cup starchy vegetable.</t>
  </si>
  <si>
    <t>Potatoes, wedge, seasoned, bakeable 8 cut</t>
  </si>
  <si>
    <t>One 2.89 oz. serving provides .5 cup starchy vegetable.</t>
  </si>
  <si>
    <t>Potatoes, wedge, bakeable, 8 cut</t>
  </si>
  <si>
    <t>One 3.78 oz. serving provides .5 cup RO vegetable.</t>
  </si>
  <si>
    <t>6  2.5#</t>
  </si>
  <si>
    <t>French fries, deep groove, bakeable</t>
  </si>
  <si>
    <t>French fries, sweet potato, thin ridge, 10 cut</t>
  </si>
  <si>
    <t>French fries, RS, straight cut, bakeableble</t>
  </si>
  <si>
    <t>One 2.37 oz. serving provides .5 cup starchy vegetable.</t>
  </si>
  <si>
    <t>One .681 oz. serving provides .5 cup starchy egetable.</t>
  </si>
  <si>
    <t>One 4.50 oz. serving provides 1/2 cup starchy vegetable.</t>
  </si>
  <si>
    <t>One 2.54 oz. serving provides 1/2 cup starchy vegetable.</t>
  </si>
  <si>
    <t>One 2.41 oz. serving provides .5 cup RO vegetable.</t>
  </si>
  <si>
    <t>French fries, seasoned spiral, RS, bakeable</t>
  </si>
  <si>
    <t>Rich Chicks 94403</t>
  </si>
  <si>
    <t>Red Gold RPKIL9R</t>
  </si>
  <si>
    <t>Ketchup, 33% solids, cans</t>
  </si>
  <si>
    <t>Heinz 00130005155000</t>
  </si>
  <si>
    <t>Land O'Lakes 39945</t>
  </si>
  <si>
    <t>Sunny Fresh. Each 1.00 oz. serving (by weight) of scrambled eggs provides 1.00 oz. equivalent meat alternate.</t>
  </si>
  <si>
    <t>Chicken, nugget, breaded WG, FC with ISP</t>
  </si>
  <si>
    <t>Gold Kist 615300</t>
  </si>
  <si>
    <t>5 nuggets @ 0.608 oz. each provides 2.0 MMA and 1.0 WG.</t>
  </si>
  <si>
    <t xml:space="preserve"> 158 3.04 oz.</t>
  </si>
  <si>
    <t>Chicken, tender, breaded WG, FC with ISP</t>
  </si>
  <si>
    <t>Chicken, patty, breaded WG, FC with ISP</t>
  </si>
  <si>
    <t>Gold Kist 665400</t>
  </si>
  <si>
    <t>Each 3.06 oz. patty provides 2.0 MMA and 1.0 WG</t>
  </si>
  <si>
    <t>Heinz 10013000652008</t>
  </si>
  <si>
    <t>Heinz 10013000500101</t>
  </si>
  <si>
    <t>Mayonnaise, dispenser</t>
  </si>
  <si>
    <t>Heinz  10013000516706</t>
  </si>
  <si>
    <t>Potato, chopped, seasoned skin on</t>
  </si>
  <si>
    <t>McCain MCF03927</t>
  </si>
  <si>
    <t>One 3.05 oz. serving provides .5 cup starchy egetable.</t>
  </si>
  <si>
    <t>Fruit, dried, Mixzees</t>
  </si>
  <si>
    <t>National Food Group 615789</t>
  </si>
  <si>
    <t>144 1.33 oz.</t>
  </si>
  <si>
    <t>ZeeZee's. Each 1.33 oz. box provides 1/2 cup fruit</t>
  </si>
  <si>
    <t>Juice, frozen cup, 4.4 oz. Cherrymoji</t>
  </si>
  <si>
    <t>Lindy's Homemade, LLC CHI0458</t>
  </si>
  <si>
    <t>90 4.4 oz.</t>
  </si>
  <si>
    <t>Each 4.4 oz. cup provides 1/2 cup fruit.</t>
  </si>
  <si>
    <t>Juice, frozen cup, 4.4 oz. Fruit punch</t>
  </si>
  <si>
    <t>Lindy's Homemade, LLC FRP0175</t>
  </si>
  <si>
    <t>Lindy's Homemade, LLC STR0298</t>
  </si>
  <si>
    <t>Juice, frozen cup, 4.4 oz. Strawberry</t>
  </si>
  <si>
    <t>GM 112317000</t>
  </si>
  <si>
    <t>Pull Apart, cheesey garlic, WG, IW</t>
  </si>
  <si>
    <t>70 3.88 oz.</t>
  </si>
  <si>
    <t>Each 3.88 oz. provides 2.0 WG.</t>
  </si>
  <si>
    <t>National Food Group B60480</t>
  </si>
  <si>
    <t>Nutrition bar, Campfire S'mores, WG</t>
  </si>
  <si>
    <t>Nutrition bar, Blueberry Lemon, WG</t>
  </si>
  <si>
    <t>Zee Zee's. Each 2.2 oz. bar provides 2.0 WG</t>
  </si>
  <si>
    <t>Pizza, Cheese Crunchers, WG</t>
  </si>
  <si>
    <t>Rich's 65335</t>
  </si>
  <si>
    <t>73 5.48 oz.</t>
  </si>
  <si>
    <t xml:space="preserve">4 ea. (5.48 oz.) provides 2.25 MMA and 2.0 WG </t>
  </si>
  <si>
    <t>Spread, creamy chickpea, chocolate, 1.25 oz. cups.</t>
  </si>
  <si>
    <t>The Amazing Chickpea F9030</t>
  </si>
  <si>
    <t>72 1.25 oz.</t>
  </si>
  <si>
    <t>Each 1.25 oz. cup provides 1.0 MMA.</t>
  </si>
  <si>
    <t>Smoothie, individual bottles, peach</t>
  </si>
  <si>
    <t>Smoothie, individual bottles, stwarberry banana</t>
  </si>
  <si>
    <t>Barfresh TGPCY48</t>
  </si>
  <si>
    <t>48 7.6 oz.</t>
  </si>
  <si>
    <t>Barfresh TGSBY48</t>
  </si>
  <si>
    <t>Each 7.6 oz. bottle provides 1.0 MMA and 1/2 cup fruit.</t>
  </si>
  <si>
    <t>SA Piazza 11008</t>
  </si>
  <si>
    <t>Cheese bites, jalapeno, WG</t>
  </si>
  <si>
    <t>Waffles, Blueberry, IW, WG</t>
  </si>
  <si>
    <t>Waffles, Cinnamon, IW, WG</t>
  </si>
  <si>
    <t>Waffles, Maple, IW, WG</t>
  </si>
  <si>
    <t>Waffles, mini, maple, WG</t>
  </si>
  <si>
    <t>Waffles, mini, cinnamon, WG</t>
  </si>
  <si>
    <t>Sauce, cheese, Ultimate yellow</t>
  </si>
  <si>
    <t>Pioneer 215174</t>
  </si>
  <si>
    <t>3.0 oz. batter provides 2.0 WG.</t>
  </si>
  <si>
    <t>Conestoga 99486</t>
  </si>
  <si>
    <t>12 7.5 oz.</t>
  </si>
  <si>
    <t>Gravy mix, brown, RS</t>
  </si>
  <si>
    <t>Conestoga 99488</t>
  </si>
  <si>
    <t>12 6.5 oz.</t>
  </si>
  <si>
    <t>Gravy mix, poultry, RS</t>
  </si>
  <si>
    <t>Conestoga 212644</t>
  </si>
  <si>
    <t>Gravy mix, turkey, RS</t>
  </si>
  <si>
    <t>8 11.3 oz.</t>
  </si>
  <si>
    <t>Ben's Original 10054800424198</t>
  </si>
  <si>
    <t>Ben's Original 054800423682</t>
  </si>
  <si>
    <t>Ben's Original 10054800424211</t>
  </si>
  <si>
    <t>6 24.4 oz.</t>
  </si>
  <si>
    <t>12 12 ct.</t>
  </si>
  <si>
    <t>10 12 ct.</t>
  </si>
  <si>
    <t>32 12 ct.</t>
  </si>
  <si>
    <t>77 3.4 oz.</t>
  </si>
  <si>
    <t>1 13#</t>
  </si>
  <si>
    <t>1 12.5#</t>
  </si>
  <si>
    <t>Price per case</t>
  </si>
  <si>
    <t>MSBG Western Zone Grocery Bid 2022</t>
  </si>
  <si>
    <t>41124/41127</t>
  </si>
  <si>
    <t>w/a</t>
  </si>
  <si>
    <t>Nfarms</t>
  </si>
  <si>
    <t>Old Neighborhood</t>
  </si>
  <si>
    <t>Maidrite</t>
  </si>
  <si>
    <t>JTM</t>
  </si>
  <si>
    <t>Bridgford</t>
  </si>
  <si>
    <t>BakeCrafter</t>
  </si>
  <si>
    <t>Hadley</t>
  </si>
  <si>
    <t>Rich's</t>
  </si>
  <si>
    <t>Packer</t>
  </si>
  <si>
    <t>Tasty Brands</t>
  </si>
  <si>
    <t>Muffintown</t>
  </si>
  <si>
    <t>Gmills</t>
  </si>
  <si>
    <t>GMills</t>
  </si>
  <si>
    <t>Bimbo</t>
  </si>
  <si>
    <t>J&amp;J</t>
  </si>
  <si>
    <t>Father Sams</t>
  </si>
  <si>
    <t>Aesops</t>
  </si>
  <si>
    <t>Pillsbury</t>
  </si>
  <si>
    <t>Lenders</t>
  </si>
  <si>
    <t>SuperBakery</t>
  </si>
  <si>
    <t>Superbakery</t>
  </si>
  <si>
    <t>SkyBlue</t>
  </si>
  <si>
    <t>Michaels</t>
  </si>
  <si>
    <t>Otis</t>
  </si>
  <si>
    <t>Dewaffle</t>
  </si>
  <si>
    <t>Ruiz Fds</t>
  </si>
  <si>
    <t>Krusteaz</t>
  </si>
  <si>
    <t>Kelloggs</t>
  </si>
  <si>
    <t>Arlington V</t>
  </si>
  <si>
    <t>MOM</t>
  </si>
  <si>
    <t>Quaker</t>
  </si>
  <si>
    <t>GoldKist</t>
  </si>
  <si>
    <t>Tyson</t>
  </si>
  <si>
    <t>Diamond Crystal</t>
  </si>
  <si>
    <t>Simplot</t>
  </si>
  <si>
    <t>Kens</t>
  </si>
  <si>
    <t>Cedars</t>
  </si>
  <si>
    <t>Polaner</t>
  </si>
  <si>
    <t>Heinz</t>
  </si>
  <si>
    <t>Admiration</t>
  </si>
  <si>
    <t>PPI</t>
  </si>
  <si>
    <t>Cosmo's</t>
  </si>
  <si>
    <t>B&amp;G</t>
  </si>
  <si>
    <t>Regal</t>
  </si>
  <si>
    <t>Red Gold</t>
  </si>
  <si>
    <t>Frank's</t>
  </si>
  <si>
    <t>Minors</t>
  </si>
  <si>
    <t>Kraft</t>
  </si>
  <si>
    <t>ReadiBake</t>
  </si>
  <si>
    <t>Bongards</t>
  </si>
  <si>
    <t>LOLakes</t>
  </si>
  <si>
    <t>Cucina</t>
  </si>
  <si>
    <t>Cortona</t>
  </si>
  <si>
    <t>Great Lakes</t>
  </si>
  <si>
    <t>Smithfield</t>
  </si>
  <si>
    <t>Hood</t>
  </si>
  <si>
    <t>Cargill</t>
  </si>
  <si>
    <t>Tasty</t>
  </si>
  <si>
    <t>Barfresh</t>
  </si>
  <si>
    <t>Trumoo</t>
  </si>
  <si>
    <t>Dairy Pure</t>
  </si>
  <si>
    <t>Crowley</t>
  </si>
  <si>
    <t>Upstate</t>
  </si>
  <si>
    <t>Dannon</t>
  </si>
  <si>
    <t>Stonyfield</t>
  </si>
  <si>
    <t>Stoneyfield</t>
  </si>
  <si>
    <t>Sunsource</t>
  </si>
  <si>
    <t>ZeeZee</t>
  </si>
  <si>
    <t>Chill</t>
  </si>
  <si>
    <t>Bush's</t>
  </si>
  <si>
    <t>Basic Amer</t>
  </si>
  <si>
    <t>G&amp;C</t>
  </si>
  <si>
    <t>Delmonte</t>
  </si>
  <si>
    <t>Noeast</t>
  </si>
  <si>
    <t>Ambro/Nemco</t>
  </si>
  <si>
    <t>Chill/Simplot</t>
  </si>
  <si>
    <t>Mr Sip's</t>
  </si>
  <si>
    <t>Udi's</t>
  </si>
  <si>
    <t>Brakebush</t>
  </si>
  <si>
    <t>Ardmore</t>
  </si>
  <si>
    <t>Lindy's</t>
  </si>
  <si>
    <t>Envy</t>
  </si>
  <si>
    <t>Switch</t>
  </si>
  <si>
    <t>Poland</t>
  </si>
  <si>
    <t>Nestle's</t>
  </si>
  <si>
    <t>Glacier</t>
  </si>
  <si>
    <t>HM Brand</t>
  </si>
  <si>
    <t>Cosmo</t>
  </si>
  <si>
    <t>Nifda</t>
  </si>
  <si>
    <t>Unipro</t>
  </si>
  <si>
    <t>Wow Butter</t>
  </si>
  <si>
    <t>Integrated</t>
  </si>
  <si>
    <t>Homstead</t>
  </si>
  <si>
    <t>Yoplait</t>
  </si>
  <si>
    <t>Nasoya</t>
  </si>
  <si>
    <t>Barilla</t>
  </si>
  <si>
    <t>Rockin Ola</t>
  </si>
  <si>
    <t>W/A</t>
  </si>
  <si>
    <t>Franks</t>
  </si>
  <si>
    <t>Madeira</t>
  </si>
  <si>
    <t>Americana</t>
  </si>
  <si>
    <t>Sugar Fds</t>
  </si>
  <si>
    <t>Casa Dilisio</t>
  </si>
  <si>
    <t>Flavor fresh</t>
  </si>
  <si>
    <t>Full case pack is 3/9 lb Avg</t>
  </si>
  <si>
    <t>Eagle</t>
  </si>
  <si>
    <t>Trattoria</t>
  </si>
  <si>
    <t>Al Dente</t>
  </si>
  <si>
    <t>Stove Top</t>
  </si>
  <si>
    <t>Frito Alternative per addendum #3</t>
  </si>
  <si>
    <t>Product not being quoted by Kelloggs.</t>
  </si>
  <si>
    <t>Malt o Meal</t>
  </si>
  <si>
    <t>HM</t>
  </si>
  <si>
    <t xml:space="preserve">Awaiting confirmation from Cape Cod Snacks as to Production </t>
  </si>
  <si>
    <t>This will be a Special Order item</t>
  </si>
  <si>
    <t>Pioneer</t>
  </si>
  <si>
    <t>Real lemon</t>
  </si>
  <si>
    <t>La Choy</t>
  </si>
  <si>
    <t>LaSpagna</t>
  </si>
  <si>
    <t>Sovena</t>
  </si>
  <si>
    <t>Domino</t>
  </si>
  <si>
    <t>This is packed 1/100 ct split</t>
  </si>
  <si>
    <t>Chef F</t>
  </si>
  <si>
    <t>Durkee</t>
  </si>
  <si>
    <t>Pack size is 2/150ct</t>
  </si>
  <si>
    <t>Hormel</t>
  </si>
  <si>
    <t>Ambian</t>
  </si>
  <si>
    <t>Pack Size is 72ct</t>
  </si>
  <si>
    <t>Brand quoted is Dr. Praegers.Simplot is uncertain of availability.</t>
  </si>
  <si>
    <t>Dr.Praeger's</t>
  </si>
  <si>
    <t>Unclear whether Kelloggs will be producing this item for '22-'23</t>
  </si>
  <si>
    <t>Unclear whether Frito Lay will be producing this product for '22-'23</t>
  </si>
  <si>
    <t>This item will be treated as Special Order.</t>
  </si>
  <si>
    <t>Yang's</t>
  </si>
  <si>
    <t>Product Discontinued by Manufacturer.  Cannot make Column N =0</t>
  </si>
  <si>
    <t>Corto</t>
  </si>
  <si>
    <t>Full case price listed. Do sell split 5 lb units</t>
  </si>
  <si>
    <t>No Bid Pricing on Cagefree Cargill product at this time!</t>
  </si>
  <si>
    <t>Kelloggs no longer manufacturing this product for the '22-23 school year</t>
  </si>
  <si>
    <t>Product discontinued by Tyson for the '22-'23 school year.  Cannot make zero in column N</t>
  </si>
  <si>
    <t>Discontinued by Heinz for the '22-'23 school year</t>
  </si>
  <si>
    <t>Pack Size is 4/1 gal. Product is Domestic</t>
  </si>
  <si>
    <t>Pack Size Change is now 24/4z.No Price Protection from Manufacturer.</t>
  </si>
  <si>
    <t>This is a Tyson Frozen Product Packed 2/5 lb. FC Glazed Jmbo Wing 1&amp;2nd Jt (1067566715)</t>
  </si>
  <si>
    <t>This is Manufacturer # SNO 63</t>
  </si>
  <si>
    <t>Item is discontinued by Pilgrim's for the '22-23 school year</t>
  </si>
  <si>
    <t>This item is not availble for the '22-'23 school year</t>
  </si>
  <si>
    <t>PPI/Heinz</t>
  </si>
  <si>
    <t>This is PPI 716037000141</t>
  </si>
  <si>
    <t>This is PPI 7160370001200</t>
  </si>
  <si>
    <t>No protected Bacon round Pricing from any major Manufacturer</t>
  </si>
  <si>
    <t>Majority of all major Spices are not grown Domestically</t>
  </si>
  <si>
    <t>Domestic</t>
  </si>
  <si>
    <t>DC#70808</t>
  </si>
  <si>
    <t>Ospray</t>
  </si>
  <si>
    <t>Morningstar</t>
  </si>
  <si>
    <t>Bonta</t>
  </si>
  <si>
    <t>Item will be handled as Special Order</t>
  </si>
  <si>
    <t>Producers</t>
  </si>
  <si>
    <t>Producers-03556</t>
  </si>
  <si>
    <t>Pack Size is 2/8 lb avg</t>
  </si>
  <si>
    <t>Appeve</t>
  </si>
  <si>
    <t>Salada</t>
  </si>
  <si>
    <t>Disco</t>
  </si>
  <si>
    <t>Pricing is for 1/5#Split.   Full Case 4/5- $37.66 case</t>
  </si>
  <si>
    <t>Full case price quoted</t>
  </si>
  <si>
    <t>Rich chicks</t>
  </si>
  <si>
    <t>Rich Chicks</t>
  </si>
  <si>
    <t>Jennio</t>
  </si>
  <si>
    <t>Meisterchef</t>
  </si>
  <si>
    <t>Foster Farms</t>
  </si>
  <si>
    <t>Highliner Foods</t>
  </si>
  <si>
    <t>Kayem</t>
  </si>
  <si>
    <t>Armour</t>
  </si>
  <si>
    <t>Highliner Fioods</t>
  </si>
  <si>
    <t>Jones Dairy Farm</t>
  </si>
  <si>
    <t>Jones</t>
  </si>
  <si>
    <t>Starkist</t>
  </si>
  <si>
    <t>Schwans</t>
  </si>
  <si>
    <t>tryson</t>
  </si>
  <si>
    <t>ConAgra</t>
  </si>
  <si>
    <t>Buttermist</t>
  </si>
  <si>
    <t>Major</t>
  </si>
  <si>
    <t>Bake Crafter</t>
  </si>
  <si>
    <t>Smuckers</t>
  </si>
  <si>
    <t>Furmanos</t>
  </si>
  <si>
    <t>Don Pepino</t>
  </si>
  <si>
    <t>packer</t>
  </si>
  <si>
    <t>Foothill</t>
  </si>
  <si>
    <t>Campbells</t>
  </si>
  <si>
    <t>Splenda</t>
  </si>
  <si>
    <t>Stevia</t>
  </si>
  <si>
    <t>Amazin Chic pea</t>
  </si>
  <si>
    <t>Sunbutter</t>
  </si>
  <si>
    <t>El Monterey</t>
  </si>
  <si>
    <t>Dakota</t>
  </si>
  <si>
    <t>Uncle bens</t>
  </si>
  <si>
    <t>Gilardi</t>
  </si>
  <si>
    <t>Wild Mikes</t>
  </si>
  <si>
    <t>Richs</t>
  </si>
  <si>
    <t>Snowflake</t>
  </si>
  <si>
    <t>McCains</t>
  </si>
  <si>
    <t>Idahoan</t>
  </si>
  <si>
    <t xml:space="preserve">Frito </t>
  </si>
  <si>
    <t>Frito</t>
  </si>
  <si>
    <t>Frito-Granma</t>
  </si>
  <si>
    <t>Jack's links</t>
  </si>
  <si>
    <t>Sunshine</t>
  </si>
  <si>
    <t>Cape Cod</t>
  </si>
  <si>
    <t>Chortles</t>
  </si>
  <si>
    <t>Linden's</t>
  </si>
  <si>
    <t>NBC</t>
  </si>
  <si>
    <t>Keebler</t>
  </si>
  <si>
    <t>OSpray</t>
  </si>
  <si>
    <t>Welch's</t>
  </si>
  <si>
    <t>PepFarms</t>
  </si>
  <si>
    <t>Nature V</t>
  </si>
  <si>
    <t>Zee Zee</t>
  </si>
  <si>
    <t>Pirate</t>
  </si>
  <si>
    <t>Popchips</t>
  </si>
  <si>
    <t>Snyder</t>
  </si>
  <si>
    <t>Sunopta</t>
  </si>
  <si>
    <t>Mondalez</t>
  </si>
  <si>
    <t>Mission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</si>
</sst>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"/>
    <numFmt numFmtId="166" formatCode="0.000"/>
    <numFmt numFmtId="167" formatCode="#,##0.0000"/>
  </numFmts>
  <fonts count="79">
    <font>
      <b/>
      <sz val="12"/>
      <color rgb="FF007A37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i/>
      <sz val="11"/>
      <color indexed="23"/>
      <name val="Calibri"/>
      <family val="2"/>
    </font>
    <font>
      <b/>
      <u val="single"/>
      <sz val="12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Arial"/>
      <family val="2"/>
    </font>
    <font>
      <u val="single"/>
      <sz val="14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1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4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sz val="12"/>
      <color indexed="17"/>
      <name val="Arial"/>
      <family val="2"/>
    </font>
    <font>
      <sz val="12"/>
      <color indexed="2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i/>
      <sz val="11"/>
      <color rgb="FF7F7F7F"/>
      <name val="Calibri"/>
      <family val="2"/>
    </font>
    <font>
      <b/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u val="single"/>
      <sz val="1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2"/>
      <color rgb="FF008E40"/>
      <name val="Arial"/>
      <family val="2"/>
    </font>
    <font>
      <sz val="12"/>
      <color rgb="FFFF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4" tint="-0.4999699890613556"/>
      <name val="Arial"/>
      <family val="2"/>
    </font>
    <font>
      <sz val="12"/>
      <color rgb="FF00B050"/>
      <name val="Arial"/>
      <family val="2"/>
    </font>
    <font>
      <sz val="12"/>
      <color rgb="FF008E40"/>
      <name val="Arial"/>
      <family val="2"/>
    </font>
    <font>
      <b/>
      <sz val="12"/>
      <color rgb="FF009900"/>
      <name val="Arial"/>
      <family val="2"/>
    </font>
    <font>
      <sz val="12"/>
      <color theme="8" tint="0.7999799847602844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7F99F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8">
    <xf numFmtId="1" fontId="0" fillId="0" borderId="1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2" applyNumberFormat="0" applyAlignment="0" applyProtection="0"/>
    <xf numFmtId="0" fontId="4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1">
      <alignment vertical="center" wrapText="1"/>
      <protection/>
    </xf>
    <xf numFmtId="44" fontId="4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" fontId="51" fillId="0" borderId="1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2" applyNumberFormat="0" applyAlignment="0" applyProtection="0"/>
    <xf numFmtId="0" fontId="59" fillId="0" borderId="7" applyNumberFormat="0" applyFill="0" applyAlignment="0" applyProtection="0"/>
    <xf numFmtId="0" fontId="60" fillId="32" borderId="0" applyNumberFormat="0" applyBorder="0" applyAlignment="0" applyProtection="0"/>
    <xf numFmtId="1" fontId="61" fillId="0" borderId="1">
      <alignment horizontal="left" vertical="center" wrapText="1"/>
      <protection/>
    </xf>
    <xf numFmtId="0" fontId="62" fillId="29" borderId="1">
      <alignment horizontal="center" vertical="center"/>
      <protection/>
    </xf>
    <xf numFmtId="0" fontId="0" fillId="33" borderId="8" applyNumberFormat="0" applyFont="0" applyAlignment="0" applyProtection="0"/>
    <xf numFmtId="0" fontId="63" fillId="27" borderId="9" applyNumberFormat="0" applyAlignment="0" applyProtection="0"/>
    <xf numFmtId="9" fontId="0" fillId="0" borderId="0" applyFont="0" applyFill="0" applyBorder="0" applyAlignment="0" applyProtection="0"/>
    <xf numFmtId="0" fontId="3" fillId="0" borderId="1">
      <alignment horizontal="left" vertical="center"/>
      <protection/>
    </xf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521">
    <xf numFmtId="1" fontId="0" fillId="0" borderId="1" xfId="0" applyAlignment="1">
      <alignment horizontal="left" vertical="center" wrapText="1"/>
    </xf>
    <xf numFmtId="0" fontId="3" fillId="29" borderId="11" xfId="60" applyFont="1" applyBorder="1" applyProtection="1">
      <alignment horizontal="center" vertical="center"/>
      <protection locked="0"/>
    </xf>
    <xf numFmtId="4" fontId="3" fillId="29" borderId="1" xfId="60" applyNumberFormat="1" applyFont="1" applyProtection="1">
      <alignment horizontal="center" vertical="center"/>
      <protection locked="0"/>
    </xf>
    <xf numFmtId="0" fontId="3" fillId="29" borderId="1" xfId="60" applyFont="1" applyProtection="1">
      <alignment horizontal="center" vertical="center"/>
      <protection locked="0"/>
    </xf>
    <xf numFmtId="0" fontId="3" fillId="34" borderId="12" xfId="60" applyFont="1" applyFill="1" applyBorder="1" applyAlignment="1" applyProtection="1">
      <alignment horizontal="center" vertical="center" wrapText="1"/>
      <protection locked="0"/>
    </xf>
    <xf numFmtId="0" fontId="3" fillId="34" borderId="13" xfId="60" applyFont="1" applyFill="1" applyBorder="1" applyAlignment="1" applyProtection="1">
      <alignment horizontal="center" vertical="center" wrapText="1"/>
      <protection locked="0"/>
    </xf>
    <xf numFmtId="4" fontId="3" fillId="34" borderId="12" xfId="60" applyNumberFormat="1" applyFont="1" applyFill="1" applyBorder="1" applyAlignment="1" applyProtection="1">
      <alignment horizontal="center" vertical="center" wrapText="1"/>
      <protection locked="0"/>
    </xf>
    <xf numFmtId="164" fontId="3" fillId="29" borderId="1" xfId="0" applyNumberFormat="1" applyFont="1" applyFill="1" applyBorder="1" applyAlignment="1" applyProtection="1">
      <alignment horizontal="center" vertical="center"/>
      <protection locked="0"/>
    </xf>
    <xf numFmtId="0" fontId="3" fillId="29" borderId="11" xfId="60" applyFont="1" applyBorder="1" applyAlignment="1" applyProtection="1">
      <alignment horizontal="center" vertical="center" wrapText="1"/>
      <protection locked="0"/>
    </xf>
    <xf numFmtId="4" fontId="3" fillId="29" borderId="1" xfId="60" applyNumberFormat="1" applyFont="1" applyAlignment="1" applyProtection="1">
      <alignment horizontal="center" vertical="center" wrapText="1"/>
      <protection locked="0"/>
    </xf>
    <xf numFmtId="0" fontId="3" fillId="34" borderId="1" xfId="60" applyFont="1" applyFill="1" applyAlignment="1" applyProtection="1">
      <alignment horizontal="center" vertical="center" wrapText="1"/>
      <protection locked="0"/>
    </xf>
    <xf numFmtId="0" fontId="3" fillId="34" borderId="11" xfId="60" applyFont="1" applyFill="1" applyBorder="1" applyProtection="1">
      <alignment horizontal="center" vertical="center"/>
      <protection locked="0"/>
    </xf>
    <xf numFmtId="4" fontId="3" fillId="34" borderId="1" xfId="60" applyNumberFormat="1" applyFont="1" applyFill="1" applyProtection="1">
      <alignment horizontal="center" vertical="center"/>
      <protection locked="0"/>
    </xf>
    <xf numFmtId="1" fontId="3" fillId="29" borderId="1" xfId="0" applyFont="1" applyFill="1" applyBorder="1" applyAlignment="1">
      <alignment horizontal="center" vertical="center" wrapText="1"/>
    </xf>
    <xf numFmtId="0" fontId="3" fillId="34" borderId="1" xfId="60" applyFont="1" applyFill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54" applyFont="1" applyFill="1" applyBorder="1" applyAlignment="1" applyProtection="1">
      <alignment vertical="center" wrapText="1"/>
      <protection/>
    </xf>
    <xf numFmtId="0" fontId="3" fillId="29" borderId="1" xfId="54" applyFont="1" applyFill="1" applyBorder="1" applyAlignment="1" applyProtection="1">
      <alignment horizontal="center" vertical="center" wrapText="1"/>
      <protection/>
    </xf>
    <xf numFmtId="0" fontId="3" fillId="29" borderId="1" xfId="60" applyFont="1" applyAlignment="1" applyProtection="1" quotePrefix="1">
      <alignment horizontal="center" vertical="center" wrapText="1"/>
      <protection locked="0"/>
    </xf>
    <xf numFmtId="7" fontId="67" fillId="0" borderId="1" xfId="45" applyNumberFormat="1" applyFont="1" applyBorder="1" applyAlignment="1" applyProtection="1">
      <alignment vertical="center" wrapText="1"/>
      <protection/>
    </xf>
    <xf numFmtId="3" fontId="3" fillId="34" borderId="11" xfId="60" applyNumberFormat="1" applyFont="1" applyFill="1" applyBorder="1" applyProtection="1">
      <alignment horizontal="center" vertical="center"/>
      <protection locked="0"/>
    </xf>
    <xf numFmtId="0" fontId="3" fillId="0" borderId="1" xfId="54" applyFont="1" applyFill="1" applyBorder="1" applyAlignment="1" applyProtection="1">
      <alignment vertical="center"/>
      <protection/>
    </xf>
    <xf numFmtId="8" fontId="3" fillId="29" borderId="1" xfId="60" applyNumberFormat="1" applyFont="1" applyAlignment="1" applyProtection="1">
      <alignment horizontal="center" vertical="center" wrapText="1"/>
      <protection locked="0"/>
    </xf>
    <xf numFmtId="164" fontId="6" fillId="0" borderId="0" xfId="54" applyNumberFormat="1" applyFont="1" applyFill="1" applyAlignment="1" applyProtection="1">
      <alignment horizontal="center" vertical="center" wrapText="1"/>
      <protection/>
    </xf>
    <xf numFmtId="164" fontId="3" fillId="0" borderId="0" xfId="54" applyNumberFormat="1" applyFont="1" applyFill="1" applyAlignment="1" applyProtection="1">
      <alignment horizontal="center" vertical="center" wrapText="1"/>
      <protection/>
    </xf>
    <xf numFmtId="0" fontId="56" fillId="0" borderId="1" xfId="54" applyFont="1" applyFill="1" applyBorder="1" applyAlignment="1" applyProtection="1">
      <alignment vertical="center" wrapText="1"/>
      <protection/>
    </xf>
    <xf numFmtId="0" fontId="56" fillId="29" borderId="1" xfId="54" applyFont="1" applyFill="1" applyBorder="1" applyAlignment="1" applyProtection="1">
      <alignment horizontal="left" vertical="center"/>
      <protection/>
    </xf>
    <xf numFmtId="0" fontId="56" fillId="0" borderId="1" xfId="54" applyFont="1" applyFill="1" applyBorder="1" applyAlignment="1" applyProtection="1">
      <alignment vertical="center"/>
      <protection/>
    </xf>
    <xf numFmtId="0" fontId="56" fillId="29" borderId="1" xfId="54" applyFont="1" applyFill="1" applyBorder="1" applyAlignment="1" applyProtection="1">
      <alignment vertical="center" wrapText="1"/>
      <protection/>
    </xf>
    <xf numFmtId="0" fontId="56" fillId="0" borderId="1" xfId="54" applyFont="1" applyFill="1" applyBorder="1" applyAlignment="1" applyProtection="1">
      <alignment horizontal="left" vertical="center" wrapText="1"/>
      <protection/>
    </xf>
    <xf numFmtId="0" fontId="56" fillId="29" borderId="1" xfId="54" applyFont="1" applyFill="1" applyBorder="1" applyAlignment="1" applyProtection="1">
      <alignment horizontal="left" vertical="center" wrapText="1"/>
      <protection/>
    </xf>
    <xf numFmtId="0" fontId="56" fillId="0" borderId="14" xfId="54" applyFont="1" applyFill="1" applyBorder="1" applyAlignment="1" applyProtection="1">
      <alignment vertical="center" wrapText="1"/>
      <protection/>
    </xf>
    <xf numFmtId="0" fontId="56" fillId="29" borderId="0" xfId="54" applyFont="1" applyFill="1" applyAlignment="1" applyProtection="1">
      <alignment horizontal="left" vertical="center" wrapText="1"/>
      <protection/>
    </xf>
    <xf numFmtId="0" fontId="56" fillId="0" borderId="1" xfId="54" applyFont="1" applyFill="1" applyBorder="1" applyAlignment="1" applyProtection="1">
      <alignment horizontal="left" vertical="center"/>
      <protection/>
    </xf>
    <xf numFmtId="0" fontId="56" fillId="0" borderId="0" xfId="54" applyFont="1" applyFill="1" applyBorder="1" applyAlignment="1" applyProtection="1">
      <alignment vertical="center" wrapText="1"/>
      <protection/>
    </xf>
    <xf numFmtId="1" fontId="56" fillId="0" borderId="1" xfId="54" applyNumberFormat="1" applyFont="1" applyFill="1" applyBorder="1" applyAlignment="1" applyProtection="1">
      <alignment horizontal="left" vertical="center" wrapText="1"/>
      <protection/>
    </xf>
    <xf numFmtId="0" fontId="56" fillId="0" borderId="1" xfId="54" applyFont="1" applyFill="1" applyBorder="1" applyAlignment="1" applyProtection="1">
      <alignment horizontal="center" vertical="center" wrapText="1"/>
      <protection/>
    </xf>
    <xf numFmtId="1" fontId="56" fillId="0" borderId="0" xfId="54" applyNumberFormat="1" applyFont="1" applyFill="1" applyAlignment="1" applyProtection="1">
      <alignment horizontal="left" vertical="center" wrapText="1"/>
      <protection/>
    </xf>
    <xf numFmtId="0" fontId="56" fillId="0" borderId="12" xfId="54" applyFont="1" applyFill="1" applyBorder="1" applyAlignment="1" applyProtection="1">
      <alignment horizontal="left" vertical="center" wrapText="1"/>
      <protection/>
    </xf>
    <xf numFmtId="4" fontId="3" fillId="34" borderId="1" xfId="60" applyNumberFormat="1" applyFont="1" applyFill="1" applyAlignment="1" applyProtection="1">
      <alignment horizontal="center" vertical="center" wrapText="1"/>
      <protection locked="0"/>
    </xf>
    <xf numFmtId="1" fontId="56" fillId="29" borderId="1" xfId="54" applyNumberFormat="1" applyFont="1" applyFill="1" applyBorder="1" applyAlignment="1" applyProtection="1">
      <alignment horizontal="left" vertical="center" wrapText="1"/>
      <protection/>
    </xf>
    <xf numFmtId="1" fontId="68" fillId="35" borderId="1" xfId="0" applyFont="1" applyFill="1" applyAlignment="1">
      <alignment horizontal="left" vertical="center" wrapText="1"/>
    </xf>
    <xf numFmtId="1" fontId="68" fillId="0" borderId="1" xfId="0" applyFont="1" applyAlignment="1" applyProtection="1">
      <alignment horizontal="left" vertical="center" wrapText="1"/>
      <protection locked="0"/>
    </xf>
    <xf numFmtId="4" fontId="9" fillId="36" borderId="1" xfId="0" applyNumberFormat="1" applyFont="1" applyFill="1" applyBorder="1" applyAlignment="1">
      <alignment horizontal="center" vertical="center" wrapText="1"/>
    </xf>
    <xf numFmtId="3" fontId="9" fillId="36" borderId="1" xfId="0" applyNumberFormat="1" applyFont="1" applyFill="1" applyBorder="1" applyAlignment="1">
      <alignment horizontal="center" vertical="center" wrapText="1"/>
    </xf>
    <xf numFmtId="1" fontId="9" fillId="37" borderId="1" xfId="0" applyFont="1" applyFill="1" applyBorder="1" applyAlignment="1">
      <alignment horizontal="center" vertical="center" wrapText="1"/>
    </xf>
    <xf numFmtId="166" fontId="9" fillId="36" borderId="1" xfId="0" applyNumberFormat="1" applyFont="1" applyFill="1" applyBorder="1" applyAlignment="1">
      <alignment horizontal="center" vertical="center" wrapText="1"/>
    </xf>
    <xf numFmtId="167" fontId="9" fillId="36" borderId="1" xfId="0" applyNumberFormat="1" applyFont="1" applyFill="1" applyBorder="1" applyAlignment="1">
      <alignment horizontal="center" vertical="center" wrapText="1"/>
    </xf>
    <xf numFmtId="1" fontId="5" fillId="13" borderId="1" xfId="0" applyFont="1" applyFill="1" applyBorder="1" applyAlignment="1">
      <alignment horizontal="center" vertical="center" wrapText="1"/>
    </xf>
    <xf numFmtId="1" fontId="5" fillId="13" borderId="1" xfId="0" applyFont="1" applyFill="1" applyBorder="1" applyAlignment="1">
      <alignment vertical="center" wrapText="1"/>
    </xf>
    <xf numFmtId="0" fontId="57" fillId="13" borderId="1" xfId="55" applyFill="1" applyBorder="1" applyAlignment="1" applyProtection="1">
      <alignment horizontal="center" vertical="center" wrapText="1"/>
      <protection/>
    </xf>
    <xf numFmtId="3" fontId="5" fillId="13" borderId="1" xfId="0" applyNumberFormat="1" applyFont="1" applyFill="1" applyBorder="1" applyAlignment="1">
      <alignment horizontal="center" vertical="center"/>
    </xf>
    <xf numFmtId="1" fontId="5" fillId="13" borderId="1" xfId="0" applyFont="1" applyFill="1" applyBorder="1" applyAlignment="1" applyProtection="1">
      <alignment horizontal="center" vertical="center" wrapText="1"/>
      <protection locked="0"/>
    </xf>
    <xf numFmtId="0" fontId="57" fillId="13" borderId="1" xfId="55" applyFill="1" applyBorder="1" applyAlignment="1" applyProtection="1">
      <alignment horizontal="center" vertical="center" wrapText="1"/>
      <protection locked="0"/>
    </xf>
    <xf numFmtId="4" fontId="5" fillId="1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13" borderId="1" xfId="0" applyNumberFormat="1" applyFont="1" applyFill="1" applyBorder="1" applyAlignment="1" applyProtection="1">
      <alignment horizontal="center" vertical="center"/>
      <protection locked="0"/>
    </xf>
    <xf numFmtId="3" fontId="5" fillId="13" borderId="1" xfId="0" applyNumberFormat="1" applyFont="1" applyFill="1" applyBorder="1" applyAlignment="1" applyProtection="1">
      <alignment horizontal="center" vertical="center"/>
      <protection locked="0"/>
    </xf>
    <xf numFmtId="1" fontId="5" fillId="13" borderId="1" xfId="0" applyFont="1" applyFill="1" applyBorder="1" applyAlignment="1">
      <alignment horizontal="center" vertical="center"/>
    </xf>
    <xf numFmtId="1" fontId="3" fillId="13" borderId="1" xfId="0" applyFont="1" applyFill="1" applyBorder="1" applyAlignment="1">
      <alignment horizontal="center" vertical="center" wrapText="1"/>
    </xf>
    <xf numFmtId="165" fontId="5" fillId="13" borderId="1" xfId="0" applyNumberFormat="1" applyFont="1" applyFill="1" applyBorder="1" applyAlignment="1" applyProtection="1">
      <alignment horizontal="center" vertical="center"/>
      <protection locked="0"/>
    </xf>
    <xf numFmtId="4" fontId="5" fillId="13" borderId="1" xfId="0" applyNumberFormat="1" applyFont="1" applyFill="1" applyBorder="1" applyAlignment="1">
      <alignment horizontal="center" vertical="center" wrapText="1"/>
    </xf>
    <xf numFmtId="165" fontId="5" fillId="13" borderId="1" xfId="0" applyNumberFormat="1" applyFont="1" applyFill="1" applyBorder="1" applyAlignment="1">
      <alignment horizontal="center" vertical="center" wrapText="1"/>
    </xf>
    <xf numFmtId="1" fontId="68" fillId="35" borderId="1" xfId="0" applyFont="1" applyFill="1" applyBorder="1" applyAlignment="1">
      <alignment horizontal="left" vertical="center" wrapText="1"/>
    </xf>
    <xf numFmtId="1" fontId="5" fillId="29" borderId="1" xfId="0" applyFont="1" applyFill="1" applyBorder="1" applyAlignment="1">
      <alignment horizontal="center" vertical="center"/>
    </xf>
    <xf numFmtId="1" fontId="5" fillId="29" borderId="1" xfId="0" applyFont="1" applyFill="1" applyBorder="1" applyAlignment="1">
      <alignment horizontal="left" vertical="center" wrapText="1"/>
    </xf>
    <xf numFmtId="0" fontId="57" fillId="29" borderId="1" xfId="55" applyFill="1" applyBorder="1" applyAlignment="1" applyProtection="1">
      <alignment horizontal="center" vertical="center" wrapText="1"/>
      <protection/>
    </xf>
    <xf numFmtId="1" fontId="5" fillId="29" borderId="1" xfId="0" applyFont="1" applyFill="1" applyBorder="1" applyAlignment="1">
      <alignment horizontal="center" vertical="center" wrapText="1"/>
    </xf>
    <xf numFmtId="3" fontId="5" fillId="29" borderId="1" xfId="0" applyNumberFormat="1" applyFont="1" applyFill="1" applyBorder="1" applyAlignment="1">
      <alignment horizontal="center" vertical="center"/>
    </xf>
    <xf numFmtId="1" fontId="5" fillId="29" borderId="1" xfId="0" applyFont="1" applyFill="1" applyBorder="1" applyAlignment="1" applyProtection="1">
      <alignment horizontal="center" vertical="center" wrapText="1"/>
      <protection locked="0"/>
    </xf>
    <xf numFmtId="0" fontId="57" fillId="29" borderId="1" xfId="55" applyFill="1" applyBorder="1" applyAlignment="1" applyProtection="1">
      <alignment horizontal="center" vertical="center" wrapText="1"/>
      <protection locked="0"/>
    </xf>
    <xf numFmtId="4" fontId="5" fillId="29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29" borderId="1" xfId="0" applyNumberFormat="1" applyFont="1" applyFill="1" applyBorder="1" applyAlignment="1" applyProtection="1">
      <alignment horizontal="center" vertical="center"/>
      <protection locked="0"/>
    </xf>
    <xf numFmtId="3" fontId="5" fillId="29" borderId="1" xfId="0" applyNumberFormat="1" applyFont="1" applyFill="1" applyBorder="1" applyAlignment="1" applyProtection="1">
      <alignment horizontal="center" vertical="center"/>
      <protection locked="0"/>
    </xf>
    <xf numFmtId="165" fontId="5" fillId="29" borderId="1" xfId="0" applyNumberFormat="1" applyFont="1" applyFill="1" applyBorder="1" applyAlignment="1" applyProtection="1">
      <alignment horizontal="center" vertical="center"/>
      <protection locked="0"/>
    </xf>
    <xf numFmtId="4" fontId="5" fillId="29" borderId="1" xfId="0" applyNumberFormat="1" applyFont="1" applyFill="1" applyBorder="1" applyAlignment="1">
      <alignment horizontal="center" vertical="center" wrapText="1"/>
    </xf>
    <xf numFmtId="165" fontId="5" fillId="29" borderId="1" xfId="0" applyNumberFormat="1" applyFont="1" applyFill="1" applyBorder="1" applyAlignment="1">
      <alignment horizontal="center" vertical="center" wrapText="1"/>
    </xf>
    <xf numFmtId="1" fontId="68" fillId="35" borderId="1" xfId="0" applyFont="1" applyFill="1" applyAlignment="1" applyProtection="1">
      <alignment horizontal="left" vertical="center" wrapText="1"/>
      <protection locked="0"/>
    </xf>
    <xf numFmtId="1" fontId="69" fillId="13" borderId="1" xfId="0" applyFont="1" applyFill="1" applyBorder="1" applyAlignment="1">
      <alignment vertical="center" wrapText="1"/>
    </xf>
    <xf numFmtId="1" fontId="68" fillId="0" borderId="1" xfId="0" applyFont="1" applyAlignment="1">
      <alignment horizontal="left" vertical="center" wrapText="1"/>
    </xf>
    <xf numFmtId="1" fontId="69" fillId="0" borderId="1" xfId="0" applyFont="1" applyAlignment="1">
      <alignment wrapText="1"/>
    </xf>
    <xf numFmtId="1" fontId="37" fillId="0" borderId="1" xfId="0" applyFont="1" applyBorder="1" applyAlignment="1">
      <alignment horizontal="center"/>
    </xf>
    <xf numFmtId="1" fontId="68" fillId="0" borderId="1" xfId="0" applyFont="1" applyAlignment="1">
      <alignment wrapText="1"/>
    </xf>
    <xf numFmtId="0" fontId="3" fillId="33" borderId="1" xfId="60" applyFont="1" applyFill="1" applyAlignment="1" applyProtection="1">
      <alignment horizontal="center" vertical="center" wrapText="1"/>
      <protection locked="0"/>
    </xf>
    <xf numFmtId="0" fontId="3" fillId="33" borderId="11" xfId="60" applyFont="1" applyFill="1" applyBorder="1" applyProtection="1">
      <alignment horizontal="center" vertical="center"/>
      <protection locked="0"/>
    </xf>
    <xf numFmtId="4" fontId="3" fillId="33" borderId="1" xfId="60" applyNumberFormat="1" applyFont="1" applyFill="1" applyProtection="1">
      <alignment horizontal="center" vertical="center"/>
      <protection locked="0"/>
    </xf>
    <xf numFmtId="0" fontId="56" fillId="0" borderId="1" xfId="54" applyFill="1" applyBorder="1" applyAlignment="1" applyProtection="1">
      <alignment horizontal="left" vertical="center" wrapText="1"/>
      <protection/>
    </xf>
    <xf numFmtId="0" fontId="56" fillId="29" borderId="1" xfId="54" applyFill="1" applyBorder="1" applyAlignment="1" applyProtection="1">
      <alignment horizontal="left" vertical="center" wrapText="1"/>
      <protection/>
    </xf>
    <xf numFmtId="0" fontId="56" fillId="33" borderId="1" xfId="54" applyFill="1" applyBorder="1" applyAlignment="1" applyProtection="1">
      <alignment horizontal="left" vertical="center" wrapText="1"/>
      <protection/>
    </xf>
    <xf numFmtId="4" fontId="56" fillId="33" borderId="1" xfId="54" applyNumberFormat="1" applyFill="1" applyBorder="1" applyAlignment="1" applyProtection="1">
      <alignment horizontal="left" vertical="center" wrapText="1"/>
      <protection/>
    </xf>
    <xf numFmtId="0" fontId="56" fillId="33" borderId="1" xfId="54" applyFill="1" applyBorder="1" applyAlignment="1" applyProtection="1">
      <alignment vertical="center" wrapText="1"/>
      <protection/>
    </xf>
    <xf numFmtId="164" fontId="3" fillId="33" borderId="1" xfId="0" applyNumberFormat="1" applyFont="1" applyFill="1" applyBorder="1" applyAlignment="1" applyProtection="1">
      <alignment horizontal="center" vertical="center"/>
      <protection locked="0"/>
    </xf>
    <xf numFmtId="0" fontId="56" fillId="33" borderId="1" xfId="54" applyFont="1" applyFill="1" applyBorder="1" applyAlignment="1" applyProtection="1">
      <alignment horizontal="left" vertical="center"/>
      <protection/>
    </xf>
    <xf numFmtId="0" fontId="56" fillId="29" borderId="15" xfId="54" applyFont="1" applyFill="1" applyBorder="1" applyAlignment="1" applyProtection="1">
      <alignment vertical="center" wrapText="1"/>
      <protection/>
    </xf>
    <xf numFmtId="0" fontId="3" fillId="29" borderId="1" xfId="60" applyFont="1" applyBorder="1" applyAlignment="1" applyProtection="1">
      <alignment horizontal="center" vertical="center" wrapText="1"/>
      <protection locked="0"/>
    </xf>
    <xf numFmtId="0" fontId="3" fillId="33" borderId="12" xfId="60" applyFont="1" applyFill="1" applyBorder="1" applyAlignment="1" applyProtection="1">
      <alignment horizontal="center" vertical="center" wrapText="1"/>
      <protection locked="0"/>
    </xf>
    <xf numFmtId="0" fontId="3" fillId="33" borderId="12" xfId="60" applyFont="1" applyFill="1" applyBorder="1" applyProtection="1">
      <alignment horizontal="center" vertical="center"/>
      <protection locked="0"/>
    </xf>
    <xf numFmtId="0" fontId="3" fillId="29" borderId="1" xfId="60" applyFont="1" applyBorder="1" applyProtection="1">
      <alignment horizontal="center" vertical="center"/>
      <protection locked="0"/>
    </xf>
    <xf numFmtId="4" fontId="3" fillId="29" borderId="1" xfId="60" applyNumberFormat="1" applyFont="1" applyBorder="1" applyProtection="1">
      <alignment horizontal="center" vertical="center"/>
      <protection locked="0"/>
    </xf>
    <xf numFmtId="4" fontId="3" fillId="33" borderId="12" xfId="60" applyNumberFormat="1" applyFont="1" applyFill="1" applyBorder="1" applyProtection="1">
      <alignment horizontal="center" vertical="center"/>
      <protection locked="0"/>
    </xf>
    <xf numFmtId="0" fontId="3" fillId="33" borderId="11" xfId="60" applyFont="1" applyFill="1" applyBorder="1" applyAlignment="1" applyProtection="1">
      <alignment horizontal="center" vertical="center" wrapText="1"/>
      <protection locked="0"/>
    </xf>
    <xf numFmtId="4" fontId="3" fillId="33" borderId="1" xfId="60" applyNumberFormat="1" applyFont="1" applyFill="1" applyAlignment="1" applyProtection="1">
      <alignment horizontal="center" vertical="center" wrapText="1"/>
      <protection locked="0"/>
    </xf>
    <xf numFmtId="1" fontId="56" fillId="0" borderId="1" xfId="54" applyNumberFormat="1" applyFill="1" applyBorder="1" applyAlignment="1" applyProtection="1">
      <alignment horizontal="left" vertical="center" wrapText="1"/>
      <protection/>
    </xf>
    <xf numFmtId="0" fontId="3" fillId="29" borderId="11" xfId="60" applyFont="1" applyBorder="1" applyAlignment="1" applyProtection="1">
      <alignment horizontal="center" vertical="center"/>
      <protection locked="0"/>
    </xf>
    <xf numFmtId="4" fontId="3" fillId="29" borderId="1" xfId="60" applyNumberFormat="1" applyFont="1" applyBorder="1" applyAlignment="1" applyProtection="1">
      <alignment horizontal="center" vertical="center"/>
      <protection locked="0"/>
    </xf>
    <xf numFmtId="0" fontId="3" fillId="0" borderId="1" xfId="60" applyFont="1" applyFill="1" applyAlignment="1" applyProtection="1">
      <alignment horizontal="center" vertical="center" wrapText="1"/>
      <protection locked="0"/>
    </xf>
    <xf numFmtId="0" fontId="3" fillId="0" borderId="11" xfId="60" applyFont="1" applyFill="1" applyBorder="1" applyProtection="1">
      <alignment horizontal="center" vertical="center"/>
      <protection locked="0"/>
    </xf>
    <xf numFmtId="4" fontId="3" fillId="0" borderId="1" xfId="60" applyNumberFormat="1" applyFont="1" applyFill="1" applyProtection="1">
      <alignment horizontal="center" vertical="center"/>
      <protection locked="0"/>
    </xf>
    <xf numFmtId="0" fontId="3" fillId="33" borderId="1" xfId="60" applyFont="1" applyFill="1" applyBorder="1" applyAlignment="1" applyProtection="1">
      <alignment horizontal="center" vertical="center" wrapText="1"/>
      <protection locked="0"/>
    </xf>
    <xf numFmtId="4" fontId="3" fillId="33" borderId="1" xfId="60" applyNumberFormat="1" applyFont="1" applyFill="1" applyBorder="1" applyProtection="1">
      <alignment horizontal="center" vertical="center"/>
      <protection locked="0"/>
    </xf>
    <xf numFmtId="1" fontId="56" fillId="33" borderId="1" xfId="54" applyNumberFormat="1" applyFill="1" applyBorder="1" applyAlignment="1" applyProtection="1">
      <alignment horizontal="left" vertical="center" wrapText="1"/>
      <protection/>
    </xf>
    <xf numFmtId="0" fontId="56" fillId="0" borderId="1" xfId="54" applyFill="1" applyBorder="1" applyAlignment="1" applyProtection="1">
      <alignment vertical="center" wrapText="1"/>
      <protection/>
    </xf>
    <xf numFmtId="164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56" fillId="0" borderId="0" xfId="54" applyAlignment="1" applyProtection="1">
      <alignment horizontal="left" vertical="center" wrapText="1"/>
      <protection/>
    </xf>
    <xf numFmtId="0" fontId="56" fillId="0" borderId="1" xfId="54" applyFill="1" applyBorder="1" applyAlignment="1" applyProtection="1">
      <alignment horizontal="left" vertical="center"/>
      <protection/>
    </xf>
    <xf numFmtId="0" fontId="56" fillId="0" borderId="0" xfId="54" applyFont="1" applyFill="1" applyBorder="1" applyAlignment="1" applyProtection="1">
      <alignment horizontal="left" vertical="center" wrapText="1"/>
      <protection/>
    </xf>
    <xf numFmtId="4" fontId="70" fillId="0" borderId="0" xfId="54" applyNumberFormat="1" applyFont="1" applyFill="1" applyBorder="1" applyAlignment="1" applyProtection="1">
      <alignment horizontal="right" vertical="center" wrapText="1"/>
      <protection/>
    </xf>
    <xf numFmtId="4" fontId="2" fillId="0" borderId="0" xfId="54" applyNumberFormat="1" applyFont="1" applyFill="1" applyBorder="1" applyAlignment="1" applyProtection="1">
      <alignment horizontal="right" vertical="center" wrapText="1"/>
      <protection/>
    </xf>
    <xf numFmtId="4" fontId="71" fillId="0" borderId="0" xfId="54" applyNumberFormat="1" applyFont="1" applyFill="1" applyBorder="1" applyAlignment="1" applyProtection="1">
      <alignment horizontal="right" vertical="center" wrapText="1"/>
      <protection/>
    </xf>
    <xf numFmtId="164" fontId="72" fillId="0" borderId="0" xfId="54" applyNumberFormat="1" applyFont="1" applyFill="1" applyAlignment="1" applyProtection="1">
      <alignment horizontal="center" vertical="center" wrapText="1"/>
      <protection/>
    </xf>
    <xf numFmtId="0" fontId="3" fillId="29" borderId="15" xfId="60" applyFont="1" applyBorder="1" applyAlignment="1" applyProtection="1">
      <alignment horizontal="center" vertical="center" wrapText="1"/>
      <protection locked="0"/>
    </xf>
    <xf numFmtId="0" fontId="3" fillId="29" borderId="12" xfId="60" applyFont="1" applyBorder="1" applyAlignment="1" applyProtection="1">
      <alignment horizontal="center" vertical="center" wrapText="1"/>
      <protection locked="0"/>
    </xf>
    <xf numFmtId="0" fontId="3" fillId="29" borderId="15" xfId="60" applyFont="1" applyBorder="1" applyProtection="1">
      <alignment horizontal="center" vertical="center"/>
      <protection locked="0"/>
    </xf>
    <xf numFmtId="0" fontId="3" fillId="29" borderId="12" xfId="60" applyFont="1" applyBorder="1" applyProtection="1">
      <alignment horizontal="center" vertical="center"/>
      <protection locked="0"/>
    </xf>
    <xf numFmtId="164" fontId="3" fillId="29" borderId="15" xfId="0" applyNumberFormat="1" applyFont="1" applyFill="1" applyBorder="1" applyAlignment="1" applyProtection="1">
      <alignment horizontal="center" vertical="center"/>
      <protection locked="0"/>
    </xf>
    <xf numFmtId="164" fontId="3" fillId="29" borderId="12" xfId="0" applyNumberFormat="1" applyFont="1" applyFill="1" applyBorder="1" applyAlignment="1" applyProtection="1">
      <alignment horizontal="center" vertical="center"/>
      <protection locked="0"/>
    </xf>
    <xf numFmtId="4" fontId="3" fillId="29" borderId="15" xfId="60" applyNumberFormat="1" applyFont="1" applyBorder="1" applyAlignment="1" applyProtection="1">
      <alignment horizontal="center" vertical="center" wrapText="1"/>
      <protection locked="0"/>
    </xf>
    <xf numFmtId="4" fontId="3" fillId="29" borderId="12" xfId="60" applyNumberFormat="1" applyFont="1" applyBorder="1" applyAlignment="1" applyProtection="1">
      <alignment horizontal="center" vertical="center" wrapText="1"/>
      <protection locked="0"/>
    </xf>
    <xf numFmtId="0" fontId="3" fillId="29" borderId="1" xfId="60" applyFont="1" applyAlignment="1" applyProtection="1">
      <alignment horizontal="center" vertical="center" wrapText="1"/>
      <protection locked="0"/>
    </xf>
    <xf numFmtId="0" fontId="3" fillId="29" borderId="16" xfId="60" applyFont="1" applyBorder="1" applyAlignment="1" applyProtection="1">
      <alignment horizontal="center" vertical="center" wrapText="1"/>
      <protection locked="0"/>
    </xf>
    <xf numFmtId="0" fontId="3" fillId="29" borderId="13" xfId="60" applyFont="1" applyBorder="1" applyAlignment="1" applyProtection="1">
      <alignment horizontal="center" vertical="center" wrapText="1"/>
      <protection locked="0"/>
    </xf>
    <xf numFmtId="4" fontId="3" fillId="29" borderId="15" xfId="60" applyNumberFormat="1" applyFont="1" applyBorder="1" applyProtection="1">
      <alignment horizontal="center" vertical="center"/>
      <protection locked="0"/>
    </xf>
    <xf numFmtId="4" fontId="3" fillId="29" borderId="12" xfId="60" applyNumberFormat="1" applyFont="1" applyBorder="1" applyProtection="1">
      <alignment horizontal="center" vertical="center"/>
      <protection locked="0"/>
    </xf>
    <xf numFmtId="0" fontId="3" fillId="29" borderId="16" xfId="60" applyFont="1" applyBorder="1" applyProtection="1">
      <alignment horizontal="center" vertical="center"/>
      <protection locked="0"/>
    </xf>
    <xf numFmtId="0" fontId="3" fillId="29" borderId="13" xfId="60" applyFont="1" applyBorder="1" applyProtection="1">
      <alignment horizontal="center" vertical="center"/>
      <protection locked="0"/>
    </xf>
    <xf numFmtId="0" fontId="2" fillId="2" borderId="14" xfId="60" applyFont="1" applyFill="1" applyBorder="1" applyAlignment="1" applyProtection="1">
      <alignment vertical="center"/>
      <protection/>
    </xf>
    <xf numFmtId="0" fontId="2" fillId="2" borderId="17" xfId="60" applyFont="1" applyFill="1" applyBorder="1" applyAlignment="1" applyProtection="1">
      <alignment vertical="center"/>
      <protection/>
    </xf>
    <xf numFmtId="0" fontId="3" fillId="2" borderId="17" xfId="60" applyFont="1" applyFill="1" applyBorder="1" applyAlignment="1" applyProtection="1">
      <alignment vertical="center"/>
      <protection/>
    </xf>
    <xf numFmtId="0" fontId="2" fillId="38" borderId="14" xfId="60" applyFont="1" applyFill="1" applyBorder="1" applyAlignment="1" applyProtection="1">
      <alignment vertical="center" wrapText="1"/>
      <protection/>
    </xf>
    <xf numFmtId="0" fontId="2" fillId="29" borderId="0" xfId="60" applyFont="1" applyFill="1" applyBorder="1" applyAlignment="1" applyProtection="1">
      <alignment vertical="center"/>
      <protection/>
    </xf>
    <xf numFmtId="0" fontId="2" fillId="2" borderId="1" xfId="60" applyFont="1" applyFill="1" applyAlignment="1" applyProtection="1">
      <alignment horizontal="center" vertical="center" wrapText="1"/>
      <protection/>
    </xf>
    <xf numFmtId="0" fontId="2" fillId="39" borderId="1" xfId="60" applyFont="1" applyFill="1" applyAlignment="1" applyProtection="1">
      <alignment horizontal="center" vertical="center" wrapText="1"/>
      <protection/>
    </xf>
    <xf numFmtId="3" fontId="2" fillId="2" borderId="1" xfId="60" applyNumberFormat="1" applyFont="1" applyFill="1" applyAlignment="1" applyProtection="1">
      <alignment horizontal="center" vertical="center" wrapText="1"/>
      <protection/>
    </xf>
    <xf numFmtId="0" fontId="9" fillId="39" borderId="1" xfId="60" applyFont="1" applyFill="1" applyAlignment="1" applyProtection="1">
      <alignment horizontal="center" vertical="center" wrapText="1"/>
      <protection/>
    </xf>
    <xf numFmtId="3" fontId="2" fillId="39" borderId="1" xfId="60" applyNumberFormat="1" applyFont="1" applyFill="1" applyAlignment="1" applyProtection="1">
      <alignment horizontal="center" vertical="center" wrapText="1"/>
      <protection/>
    </xf>
    <xf numFmtId="4" fontId="2" fillId="39" borderId="1" xfId="60" applyNumberFormat="1" applyFont="1" applyFill="1" applyAlignment="1" applyProtection="1">
      <alignment horizontal="center" vertical="center" wrapText="1"/>
      <protection/>
    </xf>
    <xf numFmtId="4" fontId="2" fillId="2" borderId="1" xfId="60" applyNumberFormat="1" applyFont="1" applyFill="1" applyAlignment="1" applyProtection="1">
      <alignment horizontal="center" vertical="center" wrapText="1"/>
      <protection/>
    </xf>
    <xf numFmtId="0" fontId="3" fillId="39" borderId="1" xfId="60" applyFont="1" applyFill="1" applyAlignment="1" applyProtection="1">
      <alignment horizontal="center" vertical="center" wrapText="1"/>
      <protection/>
    </xf>
    <xf numFmtId="0" fontId="2" fillId="29" borderId="0" xfId="60" applyFont="1" applyFill="1" applyBorder="1" applyAlignment="1" applyProtection="1">
      <alignment vertical="center" wrapText="1"/>
      <protection/>
    </xf>
    <xf numFmtId="0" fontId="3" fillId="34" borderId="1" xfId="60" applyFont="1" applyFill="1" applyAlignment="1" applyProtection="1">
      <alignment vertical="center" wrapText="1"/>
      <protection/>
    </xf>
    <xf numFmtId="164" fontId="3" fillId="34" borderId="1" xfId="60" applyNumberFormat="1" applyFont="1" applyFill="1" applyProtection="1">
      <alignment horizontal="center" vertical="center"/>
      <protection/>
    </xf>
    <xf numFmtId="0" fontId="3" fillId="34" borderId="1" xfId="60" applyFont="1" applyFill="1" applyAlignment="1" applyProtection="1">
      <alignment horizontal="center" vertical="center" wrapText="1"/>
      <protection/>
    </xf>
    <xf numFmtId="0" fontId="3" fillId="34" borderId="17" xfId="60" applyFont="1" applyFill="1" applyBorder="1" applyAlignment="1" applyProtection="1">
      <alignment horizontal="center" vertical="center" wrapText="1"/>
      <protection/>
    </xf>
    <xf numFmtId="3" fontId="3" fillId="34" borderId="11" xfId="60" applyNumberFormat="1" applyFont="1" applyFill="1" applyBorder="1" applyProtection="1">
      <alignment horizontal="center" vertical="center"/>
      <protection/>
    </xf>
    <xf numFmtId="0" fontId="3" fillId="34" borderId="14" xfId="60" applyFont="1" applyFill="1" applyBorder="1" applyProtection="1">
      <alignment horizontal="center" vertical="center"/>
      <protection/>
    </xf>
    <xf numFmtId="0" fontId="3" fillId="34" borderId="11" xfId="60" applyFont="1" applyFill="1" applyBorder="1" applyProtection="1">
      <alignment horizontal="center" vertical="center"/>
      <protection/>
    </xf>
    <xf numFmtId="3" fontId="3" fillId="34" borderId="1" xfId="60" applyNumberFormat="1" applyFont="1" applyFill="1" applyProtection="1">
      <alignment horizontal="center" vertical="center"/>
      <protection/>
    </xf>
    <xf numFmtId="4" fontId="3" fillId="34" borderId="1" xfId="60" applyNumberFormat="1" applyFont="1" applyFill="1" applyProtection="1">
      <alignment horizontal="center" vertical="center"/>
      <protection/>
    </xf>
    <xf numFmtId="4" fontId="3" fillId="34" borderId="1" xfId="60" applyNumberFormat="1" applyFont="1" applyFill="1" applyAlignment="1" applyProtection="1">
      <alignment horizontal="right" vertical="center"/>
      <protection/>
    </xf>
    <xf numFmtId="0" fontId="3" fillId="38" borderId="14" xfId="60" applyFont="1" applyFill="1" applyBorder="1" applyAlignment="1" applyProtection="1">
      <alignment vertical="center"/>
      <protection/>
    </xf>
    <xf numFmtId="1" fontId="67" fillId="29" borderId="0" xfId="0" applyFont="1" applyFill="1" applyBorder="1" applyAlignment="1" applyProtection="1">
      <alignment horizontal="left" vertical="center" wrapText="1"/>
      <protection/>
    </xf>
    <xf numFmtId="0" fontId="3" fillId="33" borderId="1" xfId="60" applyFont="1" applyFill="1" applyProtection="1">
      <alignment horizontal="center" vertical="center"/>
      <protection/>
    </xf>
    <xf numFmtId="0" fontId="3" fillId="33" borderId="1" xfId="64" applyFill="1" applyProtection="1">
      <alignment horizontal="left" vertical="center"/>
      <protection/>
    </xf>
    <xf numFmtId="0" fontId="3" fillId="33" borderId="1" xfId="60" applyFont="1" applyFill="1" applyAlignment="1" applyProtection="1">
      <alignment horizontal="center" vertical="center" wrapText="1"/>
      <protection/>
    </xf>
    <xf numFmtId="0" fontId="3" fillId="33" borderId="17" xfId="60" applyFont="1" applyFill="1" applyBorder="1" applyAlignment="1" applyProtection="1">
      <alignment horizontal="center" vertical="center" wrapText="1"/>
      <protection/>
    </xf>
    <xf numFmtId="0" fontId="3" fillId="33" borderId="1" xfId="60" applyFont="1" applyFill="1" applyAlignment="1" applyProtection="1">
      <alignment vertical="center" wrapText="1"/>
      <protection/>
    </xf>
    <xf numFmtId="0" fontId="3" fillId="33" borderId="14" xfId="60" applyFont="1" applyFill="1" applyBorder="1" applyProtection="1">
      <alignment horizontal="center" vertical="center"/>
      <protection/>
    </xf>
    <xf numFmtId="1" fontId="0" fillId="0" borderId="1" xfId="0" applyFill="1" applyAlignment="1" applyProtection="1">
      <alignment horizontal="center" vertical="center" wrapText="1"/>
      <protection/>
    </xf>
    <xf numFmtId="3" fontId="3" fillId="33" borderId="1" xfId="60" applyNumberFormat="1" applyFont="1" applyFill="1" applyProtection="1">
      <alignment horizontal="center" vertical="center"/>
      <protection/>
    </xf>
    <xf numFmtId="4" fontId="3" fillId="33" borderId="1" xfId="60" applyNumberFormat="1" applyFont="1" applyFill="1" applyProtection="1">
      <alignment horizontal="center" vertical="center"/>
      <protection/>
    </xf>
    <xf numFmtId="4" fontId="3" fillId="2" borderId="1" xfId="60" applyNumberFormat="1" applyFont="1" applyFill="1" applyProtection="1">
      <alignment horizontal="center" vertical="center"/>
      <protection/>
    </xf>
    <xf numFmtId="4" fontId="3" fillId="33" borderId="1" xfId="60" applyNumberFormat="1" applyFont="1" applyFill="1" applyAlignment="1" applyProtection="1">
      <alignment horizontal="right" vertical="center"/>
      <protection/>
    </xf>
    <xf numFmtId="0" fontId="3" fillId="29" borderId="1" xfId="60" applyFont="1" applyProtection="1">
      <alignment horizontal="center" vertical="center"/>
      <protection/>
    </xf>
    <xf numFmtId="0" fontId="3" fillId="0" borderId="1" xfId="64" applyProtection="1">
      <alignment horizontal="left" vertical="center"/>
      <protection/>
    </xf>
    <xf numFmtId="0" fontId="3" fillId="29" borderId="1" xfId="60" applyFont="1" applyAlignment="1" applyProtection="1">
      <alignment horizontal="center" vertical="center" wrapText="1"/>
      <protection/>
    </xf>
    <xf numFmtId="0" fontId="3" fillId="29" borderId="17" xfId="60" applyFont="1" applyBorder="1" applyAlignment="1" applyProtection="1">
      <alignment horizontal="center" vertical="center" wrapText="1"/>
      <protection/>
    </xf>
    <xf numFmtId="0" fontId="3" fillId="29" borderId="1" xfId="60" applyFont="1" applyAlignment="1" applyProtection="1">
      <alignment vertical="center" wrapText="1"/>
      <protection/>
    </xf>
    <xf numFmtId="0" fontId="3" fillId="29" borderId="14" xfId="60" applyFont="1" applyBorder="1" applyProtection="1">
      <alignment horizontal="center" vertical="center"/>
      <protection/>
    </xf>
    <xf numFmtId="3" fontId="3" fillId="29" borderId="1" xfId="60" applyNumberFormat="1" applyFont="1" applyProtection="1">
      <alignment horizontal="center" vertical="center"/>
      <protection/>
    </xf>
    <xf numFmtId="4" fontId="3" fillId="29" borderId="1" xfId="60" applyNumberFormat="1" applyFont="1" applyProtection="1">
      <alignment horizontal="center" vertical="center"/>
      <protection/>
    </xf>
    <xf numFmtId="4" fontId="3" fillId="29" borderId="1" xfId="60" applyNumberFormat="1" applyFont="1" applyAlignment="1" applyProtection="1">
      <alignment horizontal="right" vertical="center"/>
      <protection/>
    </xf>
    <xf numFmtId="0" fontId="3" fillId="29" borderId="1" xfId="60" applyFont="1" applyBorder="1" applyProtection="1">
      <alignment horizontal="center" vertical="center"/>
      <protection/>
    </xf>
    <xf numFmtId="0" fontId="3" fillId="29" borderId="1" xfId="60" applyFont="1" applyBorder="1" applyAlignment="1" applyProtection="1">
      <alignment horizontal="center" vertical="center" wrapText="1"/>
      <protection/>
    </xf>
    <xf numFmtId="0" fontId="3" fillId="29" borderId="1" xfId="60" applyFont="1" applyBorder="1" applyAlignment="1" applyProtection="1">
      <alignment vertical="center" wrapText="1"/>
      <protection/>
    </xf>
    <xf numFmtId="3" fontId="3" fillId="29" borderId="1" xfId="60" applyNumberFormat="1" applyFont="1" applyBorder="1" applyProtection="1">
      <alignment horizontal="center" vertical="center"/>
      <protection/>
    </xf>
    <xf numFmtId="4" fontId="3" fillId="29" borderId="1" xfId="60" applyNumberFormat="1" applyFont="1" applyBorder="1" applyProtection="1">
      <alignment horizontal="center" vertical="center"/>
      <protection/>
    </xf>
    <xf numFmtId="4" fontId="3" fillId="29" borderId="1" xfId="60" applyNumberFormat="1" applyFont="1" applyBorder="1" applyAlignment="1" applyProtection="1">
      <alignment horizontal="right" vertical="center"/>
      <protection/>
    </xf>
    <xf numFmtId="0" fontId="3" fillId="29" borderId="15" xfId="60" applyFont="1" applyBorder="1" applyProtection="1">
      <alignment horizontal="center" vertical="center"/>
      <protection/>
    </xf>
    <xf numFmtId="0" fontId="3" fillId="29" borderId="15" xfId="60" applyFont="1" applyBorder="1" applyAlignment="1" applyProtection="1">
      <alignment horizontal="center" vertical="center" wrapText="1"/>
      <protection/>
    </xf>
    <xf numFmtId="0" fontId="3" fillId="29" borderId="15" xfId="60" applyFont="1" applyBorder="1" applyAlignment="1" applyProtection="1">
      <alignment vertical="center" wrapText="1"/>
      <protection/>
    </xf>
    <xf numFmtId="3" fontId="3" fillId="29" borderId="15" xfId="60" applyNumberFormat="1" applyFont="1" applyBorder="1" applyProtection="1">
      <alignment horizontal="center" vertical="center"/>
      <protection/>
    </xf>
    <xf numFmtId="0" fontId="3" fillId="29" borderId="18" xfId="60" applyFont="1" applyBorder="1" applyProtection="1">
      <alignment horizontal="center" vertical="center"/>
      <protection/>
    </xf>
    <xf numFmtId="4" fontId="3" fillId="29" borderId="15" xfId="60" applyNumberFormat="1" applyFont="1" applyBorder="1" applyProtection="1">
      <alignment horizontal="center" vertical="center"/>
      <protection/>
    </xf>
    <xf numFmtId="4" fontId="3" fillId="29" borderId="15" xfId="60" applyNumberFormat="1" applyFont="1" applyBorder="1" applyAlignment="1" applyProtection="1">
      <alignment horizontal="right" vertical="center"/>
      <protection/>
    </xf>
    <xf numFmtId="0" fontId="3" fillId="38" borderId="18" xfId="60" applyFont="1" applyFill="1" applyBorder="1" applyAlignment="1" applyProtection="1">
      <alignment vertical="center"/>
      <protection/>
    </xf>
    <xf numFmtId="0" fontId="3" fillId="33" borderId="12" xfId="60" applyFont="1" applyFill="1" applyBorder="1" applyProtection="1">
      <alignment horizontal="center" vertical="center"/>
      <protection/>
    </xf>
    <xf numFmtId="0" fontId="3" fillId="33" borderId="12" xfId="60" applyFont="1" applyFill="1" applyBorder="1" applyAlignment="1" applyProtection="1">
      <alignment horizontal="center" vertical="center" wrapText="1"/>
      <protection/>
    </xf>
    <xf numFmtId="0" fontId="3" fillId="33" borderId="12" xfId="60" applyFont="1" applyFill="1" applyBorder="1" applyAlignment="1" applyProtection="1">
      <alignment vertical="center" wrapText="1"/>
      <protection/>
    </xf>
    <xf numFmtId="3" fontId="3" fillId="33" borderId="12" xfId="60" applyNumberFormat="1" applyFont="1" applyFill="1" applyBorder="1" applyProtection="1">
      <alignment horizontal="center" vertical="center"/>
      <protection/>
    </xf>
    <xf numFmtId="0" fontId="3" fillId="33" borderId="19" xfId="60" applyFont="1" applyFill="1" applyBorder="1" applyProtection="1">
      <alignment horizontal="center" vertical="center"/>
      <protection/>
    </xf>
    <xf numFmtId="4" fontId="3" fillId="33" borderId="12" xfId="60" applyNumberFormat="1" applyFont="1" applyFill="1" applyBorder="1" applyProtection="1">
      <alignment horizontal="center" vertical="center"/>
      <protection/>
    </xf>
    <xf numFmtId="4" fontId="3" fillId="33" borderId="12" xfId="60" applyNumberFormat="1" applyFont="1" applyFill="1" applyBorder="1" applyAlignment="1" applyProtection="1">
      <alignment horizontal="right" vertical="center"/>
      <protection/>
    </xf>
    <xf numFmtId="0" fontId="3" fillId="38" borderId="19" xfId="60" applyFont="1" applyFill="1" applyBorder="1" applyAlignment="1" applyProtection="1">
      <alignment vertical="center"/>
      <protection/>
    </xf>
    <xf numFmtId="0" fontId="2" fillId="34" borderId="12" xfId="60" applyFont="1" applyFill="1" applyBorder="1" applyAlignment="1" applyProtection="1">
      <alignment vertical="center" wrapText="1"/>
      <protection/>
    </xf>
    <xf numFmtId="0" fontId="2" fillId="34" borderId="12" xfId="60" applyFont="1" applyFill="1" applyBorder="1" applyAlignment="1" applyProtection="1">
      <alignment horizontal="center" vertical="center" wrapText="1"/>
      <protection/>
    </xf>
    <xf numFmtId="0" fontId="2" fillId="34" borderId="20" xfId="60" applyFont="1" applyFill="1" applyBorder="1" applyAlignment="1" applyProtection="1">
      <alignment vertical="center" wrapText="1"/>
      <protection/>
    </xf>
    <xf numFmtId="0" fontId="3" fillId="34" borderId="19" xfId="60" applyFont="1" applyFill="1" applyBorder="1" applyAlignment="1" applyProtection="1">
      <alignment horizontal="center" vertical="center" wrapText="1"/>
      <protection/>
    </xf>
    <xf numFmtId="3" fontId="3" fillId="34" borderId="12" xfId="60" applyNumberFormat="1" applyFont="1" applyFill="1" applyBorder="1" applyAlignment="1" applyProtection="1">
      <alignment horizontal="center" vertical="center" wrapText="1"/>
      <protection/>
    </xf>
    <xf numFmtId="4" fontId="3" fillId="34" borderId="12" xfId="60" applyNumberFormat="1" applyFont="1" applyFill="1" applyBorder="1" applyAlignment="1" applyProtection="1">
      <alignment horizontal="center" vertical="center" wrapText="1"/>
      <protection/>
    </xf>
    <xf numFmtId="4" fontId="3" fillId="34" borderId="12" xfId="60" applyNumberFormat="1" applyFont="1" applyFill="1" applyBorder="1" applyAlignment="1" applyProtection="1">
      <alignment horizontal="right" vertical="center" wrapText="1"/>
      <protection/>
    </xf>
    <xf numFmtId="0" fontId="2" fillId="38" borderId="19" xfId="60" applyFont="1" applyFill="1" applyBorder="1" applyAlignment="1" applyProtection="1">
      <alignment vertical="center" wrapText="1"/>
      <protection/>
    </xf>
    <xf numFmtId="0" fontId="3" fillId="29" borderId="20" xfId="60" applyFont="1" applyBorder="1" applyAlignment="1" applyProtection="1">
      <alignment horizontal="center" vertical="center" wrapText="1"/>
      <protection/>
    </xf>
    <xf numFmtId="0" fontId="3" fillId="29" borderId="19" xfId="60" applyFont="1" applyBorder="1" applyAlignment="1" applyProtection="1">
      <alignment horizontal="center" vertical="center" wrapText="1"/>
      <protection/>
    </xf>
    <xf numFmtId="3" fontId="3" fillId="29" borderId="12" xfId="60" applyNumberFormat="1" applyFont="1" applyBorder="1" applyAlignment="1" applyProtection="1">
      <alignment horizontal="center" vertical="center" wrapText="1"/>
      <protection/>
    </xf>
    <xf numFmtId="4" fontId="3" fillId="29" borderId="12" xfId="60" applyNumberFormat="1" applyFont="1" applyBorder="1" applyAlignment="1" applyProtection="1">
      <alignment horizontal="center" vertical="center" wrapText="1"/>
      <protection/>
    </xf>
    <xf numFmtId="4" fontId="3" fillId="2" borderId="12" xfId="60" applyNumberFormat="1" applyFont="1" applyFill="1" applyBorder="1" applyAlignment="1" applyProtection="1">
      <alignment horizontal="center" vertical="center" wrapText="1"/>
      <protection/>
    </xf>
    <xf numFmtId="4" fontId="3" fillId="29" borderId="12" xfId="60" applyNumberFormat="1" applyFont="1" applyBorder="1" applyAlignment="1" applyProtection="1">
      <alignment horizontal="right" vertical="center" wrapText="1"/>
      <protection/>
    </xf>
    <xf numFmtId="0" fontId="3" fillId="29" borderId="12" xfId="60" applyFont="1" applyBorder="1" applyAlignment="1" applyProtection="1">
      <alignment horizontal="center" vertical="center" wrapText="1"/>
      <protection/>
    </xf>
    <xf numFmtId="0" fontId="3" fillId="38" borderId="19" xfId="60" applyFont="1" applyFill="1" applyBorder="1" applyAlignment="1" applyProtection="1">
      <alignment vertical="center" wrapText="1"/>
      <protection/>
    </xf>
    <xf numFmtId="0" fontId="3" fillId="29" borderId="18" xfId="60" applyFont="1" applyBorder="1" applyAlignment="1" applyProtection="1">
      <alignment horizontal="center" vertical="center" wrapText="1"/>
      <protection/>
    </xf>
    <xf numFmtId="3" fontId="3" fillId="29" borderId="15" xfId="60" applyNumberFormat="1" applyFont="1" applyBorder="1" applyAlignment="1" applyProtection="1">
      <alignment horizontal="center" vertical="center" wrapText="1"/>
      <protection/>
    </xf>
    <xf numFmtId="4" fontId="3" fillId="29" borderId="15" xfId="60" applyNumberFormat="1" applyFont="1" applyBorder="1" applyAlignment="1" applyProtection="1">
      <alignment horizontal="center" vertical="center" wrapText="1"/>
      <protection/>
    </xf>
    <xf numFmtId="4" fontId="3" fillId="2" borderId="15" xfId="60" applyNumberFormat="1" applyFont="1" applyFill="1" applyBorder="1" applyAlignment="1" applyProtection="1">
      <alignment horizontal="center" vertical="center" wrapText="1"/>
      <protection/>
    </xf>
    <xf numFmtId="4" fontId="3" fillId="29" borderId="15" xfId="60" applyNumberFormat="1" applyFont="1" applyBorder="1" applyAlignment="1" applyProtection="1">
      <alignment horizontal="right" vertical="center" wrapText="1"/>
      <protection/>
    </xf>
    <xf numFmtId="0" fontId="3" fillId="38" borderId="14" xfId="60" applyFont="1" applyFill="1" applyBorder="1" applyAlignment="1" applyProtection="1">
      <alignment vertical="center" wrapText="1"/>
      <protection/>
    </xf>
    <xf numFmtId="0" fontId="3" fillId="29" borderId="14" xfId="60" applyFont="1" applyBorder="1" applyAlignment="1" applyProtection="1">
      <alignment horizontal="center" vertical="center" wrapText="1"/>
      <protection/>
    </xf>
    <xf numFmtId="0" fontId="3" fillId="29" borderId="11" xfId="60" applyFont="1" applyBorder="1" applyAlignment="1" applyProtection="1">
      <alignment horizontal="center" vertical="center" wrapText="1"/>
      <protection/>
    </xf>
    <xf numFmtId="3" fontId="3" fillId="29" borderId="1" xfId="60" applyNumberFormat="1" applyFont="1" applyAlignment="1" applyProtection="1">
      <alignment horizontal="center" vertical="center" wrapText="1"/>
      <protection/>
    </xf>
    <xf numFmtId="4" fontId="3" fillId="29" borderId="1" xfId="60" applyNumberFormat="1" applyFont="1" applyAlignment="1" applyProtection="1">
      <alignment horizontal="center" vertical="center" wrapText="1"/>
      <protection/>
    </xf>
    <xf numFmtId="4" fontId="3" fillId="2" borderId="1" xfId="60" applyNumberFormat="1" applyFont="1" applyFill="1" applyAlignment="1" applyProtection="1">
      <alignment horizontal="center" vertical="center" wrapText="1"/>
      <protection/>
    </xf>
    <xf numFmtId="4" fontId="3" fillId="29" borderId="1" xfId="60" applyNumberFormat="1" applyFont="1" applyAlignment="1" applyProtection="1">
      <alignment horizontal="right" vertical="center" wrapText="1"/>
      <protection/>
    </xf>
    <xf numFmtId="0" fontId="3" fillId="33" borderId="14" xfId="60" applyFont="1" applyFill="1" applyBorder="1" applyAlignment="1" applyProtection="1">
      <alignment horizontal="center" vertical="center" wrapText="1"/>
      <protection/>
    </xf>
    <xf numFmtId="3" fontId="3" fillId="33" borderId="1" xfId="60" applyNumberFormat="1" applyFont="1" applyFill="1" applyAlignment="1" applyProtection="1">
      <alignment horizontal="center" vertical="center" wrapText="1"/>
      <protection/>
    </xf>
    <xf numFmtId="4" fontId="3" fillId="33" borderId="1" xfId="60" applyNumberFormat="1" applyFont="1" applyFill="1" applyAlignment="1" applyProtection="1">
      <alignment horizontal="center" vertical="center" wrapText="1"/>
      <protection/>
    </xf>
    <xf numFmtId="4" fontId="3" fillId="33" borderId="1" xfId="60" applyNumberFormat="1" applyFont="1" applyFill="1" applyAlignment="1" applyProtection="1">
      <alignment horizontal="right" vertical="center" wrapText="1"/>
      <protection/>
    </xf>
    <xf numFmtId="1" fontId="3" fillId="29" borderId="1" xfId="0" applyNumberFormat="1" applyFont="1" applyFill="1" applyBorder="1" applyAlignment="1" applyProtection="1">
      <alignment horizontal="left" vertical="center" wrapText="1"/>
      <protection/>
    </xf>
    <xf numFmtId="49" fontId="3" fillId="29" borderId="1" xfId="0" applyNumberFormat="1" applyFont="1" applyFill="1" applyBorder="1" applyAlignment="1" applyProtection="1">
      <alignment horizontal="center" vertical="center" wrapText="1"/>
      <protection/>
    </xf>
    <xf numFmtId="1" fontId="67" fillId="29" borderId="1" xfId="0" applyFont="1" applyFill="1" applyBorder="1" applyAlignment="1" applyProtection="1">
      <alignment horizontal="center" vertical="center" wrapText="1"/>
      <protection/>
    </xf>
    <xf numFmtId="49" fontId="67" fillId="29" borderId="1" xfId="0" applyNumberFormat="1" applyFont="1" applyFill="1" applyBorder="1" applyAlignment="1" applyProtection="1">
      <alignment horizontal="center" vertical="center" wrapText="1"/>
      <protection/>
    </xf>
    <xf numFmtId="1" fontId="67" fillId="29" borderId="1" xfId="0" applyNumberFormat="1" applyFont="1" applyFill="1" applyBorder="1" applyAlignment="1" applyProtection="1">
      <alignment horizontal="left" vertical="center" wrapText="1"/>
      <protection/>
    </xf>
    <xf numFmtId="4" fontId="3" fillId="2" borderId="15" xfId="60" applyNumberFormat="1" applyFont="1" applyFill="1" applyBorder="1" applyProtection="1">
      <alignment horizontal="center" vertical="center"/>
      <protection/>
    </xf>
    <xf numFmtId="0" fontId="56" fillId="29" borderId="1" xfId="54" applyFont="1" applyFill="1" applyBorder="1" applyAlignment="1" applyProtection="1">
      <alignment vertical="center"/>
      <protection/>
    </xf>
    <xf numFmtId="49" fontId="3" fillId="34" borderId="1" xfId="60" applyNumberFormat="1" applyFont="1" applyFill="1" applyAlignment="1" applyProtection="1">
      <alignment horizontal="center" vertical="center" wrapText="1"/>
      <protection/>
    </xf>
    <xf numFmtId="0" fontId="73" fillId="34" borderId="1" xfId="60" applyFont="1" applyFill="1" applyAlignment="1" applyProtection="1">
      <alignment vertical="center"/>
      <protection/>
    </xf>
    <xf numFmtId="1" fontId="3" fillId="29" borderId="20" xfId="0" applyNumberFormat="1" applyFont="1" applyFill="1" applyBorder="1" applyAlignment="1" applyProtection="1">
      <alignment horizontal="center" vertical="center" wrapText="1"/>
      <protection/>
    </xf>
    <xf numFmtId="0" fontId="3" fillId="29" borderId="19" xfId="60" applyFont="1" applyBorder="1" applyProtection="1">
      <alignment horizontal="center" vertical="center"/>
      <protection/>
    </xf>
    <xf numFmtId="3" fontId="3" fillId="29" borderId="12" xfId="60" applyNumberFormat="1" applyFont="1" applyBorder="1" applyProtection="1">
      <alignment horizontal="center" vertical="center"/>
      <protection/>
    </xf>
    <xf numFmtId="4" fontId="3" fillId="29" borderId="12" xfId="60" applyNumberFormat="1" applyFont="1" applyBorder="1" applyProtection="1">
      <alignment horizontal="center" vertical="center"/>
      <protection/>
    </xf>
    <xf numFmtId="4" fontId="3" fillId="2" borderId="12" xfId="60" applyNumberFormat="1" applyFont="1" applyFill="1" applyBorder="1" applyProtection="1">
      <alignment horizontal="center" vertical="center"/>
      <protection/>
    </xf>
    <xf numFmtId="4" fontId="3" fillId="29" borderId="12" xfId="60" applyNumberFormat="1" applyFont="1" applyBorder="1" applyAlignment="1" applyProtection="1">
      <alignment horizontal="right" vertical="center"/>
      <protection/>
    </xf>
    <xf numFmtId="1" fontId="3" fillId="0" borderId="1" xfId="0" applyFont="1" applyBorder="1" applyAlignment="1" applyProtection="1">
      <alignment horizontal="center" vertical="center" wrapText="1"/>
      <protection/>
    </xf>
    <xf numFmtId="1" fontId="3" fillId="29" borderId="17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54" applyFont="1" applyFill="1" applyAlignment="1" applyProtection="1">
      <alignment vertical="center"/>
      <protection/>
    </xf>
    <xf numFmtId="1" fontId="61" fillId="0" borderId="1" xfId="59" applyProtection="1">
      <alignment horizontal="left" vertical="center" wrapText="1"/>
      <protection/>
    </xf>
    <xf numFmtId="0" fontId="2" fillId="29" borderId="1" xfId="60" applyFont="1" applyAlignment="1" applyProtection="1">
      <alignment vertical="center" wrapText="1"/>
      <protection/>
    </xf>
    <xf numFmtId="4" fontId="74" fillId="29" borderId="1" xfId="60" applyNumberFormat="1" applyFont="1" applyProtection="1">
      <alignment horizontal="center" vertical="center"/>
      <protection/>
    </xf>
    <xf numFmtId="0" fontId="2" fillId="38" borderId="14" xfId="60" applyFont="1" applyFill="1" applyBorder="1" applyAlignment="1" applyProtection="1">
      <alignment vertical="center"/>
      <protection/>
    </xf>
    <xf numFmtId="1" fontId="3" fillId="29" borderId="1" xfId="0" applyNumberFormat="1" applyFont="1" applyFill="1" applyBorder="1" applyAlignment="1" applyProtection="1">
      <alignment vertical="center" wrapText="1"/>
      <protection/>
    </xf>
    <xf numFmtId="0" fontId="56" fillId="33" borderId="1" xfId="54" applyFill="1" applyBorder="1" applyAlignment="1" applyProtection="1">
      <alignment horizontal="left" vertical="center"/>
      <protection/>
    </xf>
    <xf numFmtId="1" fontId="67" fillId="0" borderId="1" xfId="0" applyFont="1" applyBorder="1" applyAlignment="1" applyProtection="1">
      <alignment horizontal="center" vertical="center" wrapText="1"/>
      <protection/>
    </xf>
    <xf numFmtId="1" fontId="67" fillId="29" borderId="17" xfId="0" applyNumberFormat="1" applyFont="1" applyFill="1" applyBorder="1" applyAlignment="1" applyProtection="1">
      <alignment horizontal="center" vertical="center" wrapText="1"/>
      <protection/>
    </xf>
    <xf numFmtId="0" fontId="3" fillId="29" borderId="14" xfId="60" applyFont="1" applyBorder="1" applyAlignment="1" applyProtection="1">
      <alignment vertical="center" wrapText="1"/>
      <protection/>
    </xf>
    <xf numFmtId="1" fontId="67" fillId="29" borderId="1" xfId="0" applyFont="1" applyFill="1" applyBorder="1" applyAlignment="1" applyProtection="1">
      <alignment vertical="center" wrapText="1"/>
      <protection/>
    </xf>
    <xf numFmtId="0" fontId="3" fillId="29" borderId="14" xfId="60" applyFont="1" applyBorder="1" applyAlignment="1" applyProtection="1">
      <alignment horizontal="left" vertical="center"/>
      <protection/>
    </xf>
    <xf numFmtId="0" fontId="3" fillId="33" borderId="14" xfId="60" applyFont="1" applyFill="1" applyBorder="1" applyAlignment="1" applyProtection="1">
      <alignment vertical="center" wrapText="1"/>
      <protection/>
    </xf>
    <xf numFmtId="1" fontId="61" fillId="33" borderId="1" xfId="59" applyFill="1" applyProtection="1">
      <alignment horizontal="left" vertical="center" wrapText="1"/>
      <protection/>
    </xf>
    <xf numFmtId="4" fontId="74" fillId="29" borderId="1" xfId="60" applyNumberFormat="1" applyFont="1" applyFill="1" applyProtection="1">
      <alignment horizontal="center" vertical="center"/>
      <protection/>
    </xf>
    <xf numFmtId="0" fontId="3" fillId="29" borderId="1" xfId="60" applyFont="1" applyFill="1" applyProtection="1">
      <alignment horizontal="center" vertical="center"/>
      <protection/>
    </xf>
    <xf numFmtId="0" fontId="3" fillId="0" borderId="1" xfId="60" applyFont="1" applyFill="1" applyAlignment="1" applyProtection="1">
      <alignment horizontal="center" vertical="center" wrapText="1"/>
      <protection/>
    </xf>
    <xf numFmtId="0" fontId="3" fillId="0" borderId="17" xfId="60" applyFont="1" applyFill="1" applyBorder="1" applyProtection="1">
      <alignment horizontal="center" vertical="center"/>
      <protection/>
    </xf>
    <xf numFmtId="0" fontId="3" fillId="0" borderId="1" xfId="60" applyFont="1" applyFill="1" applyAlignment="1" applyProtection="1">
      <alignment vertical="center" wrapText="1"/>
      <protection/>
    </xf>
    <xf numFmtId="4" fontId="75" fillId="29" borderId="1" xfId="60" applyNumberFormat="1" applyFont="1" applyProtection="1">
      <alignment horizontal="center" vertical="center"/>
      <protection/>
    </xf>
    <xf numFmtId="1" fontId="3" fillId="0" borderId="17" xfId="0" applyNumberFormat="1" applyFont="1" applyBorder="1" applyAlignment="1" applyProtection="1">
      <alignment horizontal="center" vertical="center" wrapText="1"/>
      <protection/>
    </xf>
    <xf numFmtId="1" fontId="3" fillId="0" borderId="1" xfId="0" applyNumberFormat="1" applyFont="1" applyBorder="1" applyAlignment="1" applyProtection="1">
      <alignment horizontal="left" vertical="center" wrapText="1"/>
      <protection/>
    </xf>
    <xf numFmtId="1" fontId="0" fillId="0" borderId="1" xfId="0" applyAlignment="1" applyProtection="1">
      <alignment horizontal="left" vertical="center" wrapText="1"/>
      <protection/>
    </xf>
    <xf numFmtId="4" fontId="75" fillId="29" borderId="1" xfId="60" applyNumberFormat="1" applyFont="1" applyFill="1" applyProtection="1">
      <alignment horizontal="center" vertical="center"/>
      <protection/>
    </xf>
    <xf numFmtId="0" fontId="3" fillId="0" borderId="1" xfId="60" applyFont="1" applyFill="1" applyProtection="1">
      <alignment horizontal="center" vertical="center"/>
      <protection/>
    </xf>
    <xf numFmtId="1" fontId="61" fillId="0" borderId="1" xfId="0" applyFont="1" applyFill="1" applyAlignment="1" applyProtection="1">
      <alignment horizontal="left" vertical="center" wrapText="1"/>
      <protection/>
    </xf>
    <xf numFmtId="0" fontId="3" fillId="0" borderId="17" xfId="60" applyFont="1" applyFill="1" applyBorder="1" applyAlignment="1" applyProtection="1">
      <alignment horizontal="center" vertical="center" wrapText="1"/>
      <protection/>
    </xf>
    <xf numFmtId="0" fontId="3" fillId="0" borderId="14" xfId="60" applyFont="1" applyFill="1" applyBorder="1" applyProtection="1">
      <alignment horizontal="center" vertical="center"/>
      <protection/>
    </xf>
    <xf numFmtId="3" fontId="3" fillId="0" borderId="1" xfId="60" applyNumberFormat="1" applyFont="1" applyFill="1" applyProtection="1">
      <alignment horizontal="center" vertical="center"/>
      <protection/>
    </xf>
    <xf numFmtId="4" fontId="3" fillId="0" borderId="1" xfId="60" applyNumberFormat="1" applyFont="1" applyFill="1" applyProtection="1">
      <alignment horizontal="center" vertical="center"/>
      <protection/>
    </xf>
    <xf numFmtId="4" fontId="75" fillId="0" borderId="1" xfId="60" applyNumberFormat="1" applyFont="1" applyFill="1" applyProtection="1">
      <alignment horizontal="center" vertical="center"/>
      <protection/>
    </xf>
    <xf numFmtId="4" fontId="3" fillId="0" borderId="1" xfId="60" applyNumberFormat="1" applyFont="1" applyFill="1" applyAlignment="1" applyProtection="1">
      <alignment horizontal="right" vertical="center"/>
      <protection/>
    </xf>
    <xf numFmtId="0" fontId="62" fillId="38" borderId="14" xfId="60" applyFont="1" applyFill="1" applyBorder="1" applyAlignment="1" applyProtection="1">
      <alignment vertical="center"/>
      <protection/>
    </xf>
    <xf numFmtId="0" fontId="76" fillId="29" borderId="14" xfId="60" applyFont="1" applyBorder="1" applyAlignment="1" applyProtection="1">
      <alignment vertical="center" wrapText="1"/>
      <protection/>
    </xf>
    <xf numFmtId="0" fontId="76" fillId="29" borderId="19" xfId="60" applyFont="1" applyBorder="1" applyAlignment="1" applyProtection="1">
      <alignment vertical="center" wrapText="1"/>
      <protection/>
    </xf>
    <xf numFmtId="0" fontId="76" fillId="29" borderId="18" xfId="60" applyFont="1" applyBorder="1" applyAlignment="1" applyProtection="1">
      <alignment horizontal="left" vertical="center" wrapText="1"/>
      <protection/>
    </xf>
    <xf numFmtId="4" fontId="75" fillId="29" borderId="15" xfId="60" applyNumberFormat="1" applyFont="1" applyBorder="1" applyProtection="1">
      <alignment horizontal="center" vertical="center"/>
      <protection/>
    </xf>
    <xf numFmtId="1" fontId="61" fillId="33" borderId="1" xfId="59" applyFont="1" applyFill="1" applyProtection="1">
      <alignment horizontal="left" vertical="center" wrapText="1"/>
      <protection/>
    </xf>
    <xf numFmtId="1" fontId="3" fillId="29" borderId="17" xfId="60" applyNumberFormat="1" applyFont="1" applyBorder="1" applyAlignment="1" applyProtection="1">
      <alignment horizontal="center" vertical="center" wrapText="1"/>
      <protection/>
    </xf>
    <xf numFmtId="1" fontId="3" fillId="29" borderId="1" xfId="60" applyNumberFormat="1" applyFont="1" applyAlignment="1" applyProtection="1">
      <alignment horizontal="left" vertical="center" wrapText="1"/>
      <protection/>
    </xf>
    <xf numFmtId="0" fontId="3" fillId="29" borderId="11" xfId="60" applyFont="1" applyBorder="1" applyAlignment="1" applyProtection="1">
      <alignment horizontal="left" vertical="center" wrapText="1"/>
      <protection/>
    </xf>
    <xf numFmtId="4" fontId="3" fillId="2" borderId="1" xfId="60" applyNumberFormat="1" applyFont="1" applyFill="1" applyBorder="1" applyProtection="1">
      <alignment horizontal="center" vertical="center"/>
      <protection/>
    </xf>
    <xf numFmtId="1" fontId="67" fillId="0" borderId="1" xfId="0" applyFont="1" applyBorder="1" applyAlignment="1" applyProtection="1">
      <alignment vertical="center"/>
      <protection/>
    </xf>
    <xf numFmtId="1" fontId="67" fillId="33" borderId="1" xfId="0" applyFont="1" applyFill="1" applyBorder="1" applyAlignment="1" applyProtection="1">
      <alignment vertical="center"/>
      <protection/>
    </xf>
    <xf numFmtId="1" fontId="3" fillId="33" borderId="1" xfId="0" applyFont="1" applyFill="1" applyBorder="1" applyAlignment="1" applyProtection="1">
      <alignment horizontal="center" vertical="center" wrapText="1"/>
      <protection/>
    </xf>
    <xf numFmtId="1" fontId="3" fillId="33" borderId="17" xfId="0" applyFont="1" applyFill="1" applyBorder="1" applyAlignment="1" applyProtection="1">
      <alignment horizontal="center" vertical="center" wrapText="1"/>
      <protection/>
    </xf>
    <xf numFmtId="1" fontId="3" fillId="0" borderId="17" xfId="0" applyFont="1" applyBorder="1" applyAlignment="1" applyProtection="1">
      <alignment horizontal="center" vertical="center" wrapText="1"/>
      <protection/>
    </xf>
    <xf numFmtId="1" fontId="67" fillId="29" borderId="1" xfId="0" applyFont="1" applyFill="1" applyBorder="1" applyAlignment="1" applyProtection="1">
      <alignment vertical="center"/>
      <protection/>
    </xf>
    <xf numFmtId="1" fontId="3" fillId="29" borderId="17" xfId="0" applyFont="1" applyFill="1" applyBorder="1" applyAlignment="1" applyProtection="1">
      <alignment horizontal="center" vertical="center" wrapText="1"/>
      <protection/>
    </xf>
    <xf numFmtId="0" fontId="56" fillId="33" borderId="1" xfId="54" applyFill="1" applyBorder="1" applyAlignment="1" applyProtection="1">
      <alignment vertical="center"/>
      <protection/>
    </xf>
    <xf numFmtId="0" fontId="3" fillId="29" borderId="1" xfId="60" applyFont="1" applyAlignment="1" applyProtection="1">
      <alignment horizontal="left" vertical="center" wrapText="1"/>
      <protection/>
    </xf>
    <xf numFmtId="1" fontId="3" fillId="0" borderId="1" xfId="0" applyFont="1" applyBorder="1" applyAlignment="1" applyProtection="1">
      <alignment horizontal="left" vertical="center" wrapText="1"/>
      <protection/>
    </xf>
    <xf numFmtId="0" fontId="2" fillId="34" borderId="1" xfId="60" applyFont="1" applyFill="1" applyAlignment="1" applyProtection="1">
      <alignment vertical="center" wrapText="1"/>
      <protection/>
    </xf>
    <xf numFmtId="0" fontId="2" fillId="34" borderId="1" xfId="60" applyFont="1" applyFill="1" applyAlignment="1" applyProtection="1">
      <alignment horizontal="center" vertical="center" wrapText="1"/>
      <protection/>
    </xf>
    <xf numFmtId="0" fontId="2" fillId="34" borderId="17" xfId="60" applyFont="1" applyFill="1" applyBorder="1" applyAlignment="1" applyProtection="1">
      <alignment horizontal="center" vertical="center" wrapText="1"/>
      <protection/>
    </xf>
    <xf numFmtId="1" fontId="67" fillId="0" borderId="17" xfId="0" applyNumberFormat="1" applyFont="1" applyBorder="1" applyAlignment="1" applyProtection="1">
      <alignment horizontal="center" vertical="center" wrapText="1"/>
      <protection/>
    </xf>
    <xf numFmtId="1" fontId="67" fillId="0" borderId="1" xfId="0" applyNumberFormat="1" applyFont="1" applyBorder="1" applyAlignment="1" applyProtection="1">
      <alignment horizontal="left" vertical="center" wrapText="1"/>
      <protection/>
    </xf>
    <xf numFmtId="4" fontId="75" fillId="29" borderId="12" xfId="60" applyNumberFormat="1" applyFont="1" applyBorder="1" applyProtection="1">
      <alignment horizontal="center" vertical="center"/>
      <protection/>
    </xf>
    <xf numFmtId="1" fontId="0" fillId="33" borderId="1" xfId="0" applyFill="1" applyAlignment="1" applyProtection="1">
      <alignment horizontal="left" vertical="center" wrapText="1"/>
      <protection/>
    </xf>
    <xf numFmtId="0" fontId="62" fillId="33" borderId="1" xfId="60" applyFont="1" applyFill="1" applyAlignment="1" applyProtection="1">
      <alignment vertical="center" wrapText="1"/>
      <protection/>
    </xf>
    <xf numFmtId="0" fontId="2" fillId="34" borderId="1" xfId="60" applyFont="1" applyFill="1" applyProtection="1">
      <alignment horizontal="center" vertical="center"/>
      <protection/>
    </xf>
    <xf numFmtId="0" fontId="2" fillId="34" borderId="17" xfId="60" applyFont="1" applyFill="1" applyBorder="1" applyAlignment="1" applyProtection="1">
      <alignment vertical="center" wrapText="1"/>
      <protection/>
    </xf>
    <xf numFmtId="3" fontId="2" fillId="34" borderId="1" xfId="60" applyNumberFormat="1" applyFont="1" applyFill="1" applyProtection="1">
      <alignment horizontal="center" vertical="center"/>
      <protection/>
    </xf>
    <xf numFmtId="0" fontId="3" fillId="34" borderId="14" xfId="60" applyFont="1" applyFill="1" applyBorder="1" applyAlignment="1" applyProtection="1">
      <alignment horizontal="center" vertical="center" wrapText="1"/>
      <protection/>
    </xf>
    <xf numFmtId="4" fontId="3" fillId="34" borderId="1" xfId="60" applyNumberFormat="1" applyFont="1" applyFill="1" applyAlignment="1" applyProtection="1">
      <alignment horizontal="right" vertical="center" wrapText="1"/>
      <protection/>
    </xf>
    <xf numFmtId="1" fontId="3" fillId="33" borderId="17" xfId="0" applyNumberFormat="1" applyFont="1" applyFill="1" applyBorder="1" applyAlignment="1" applyProtection="1">
      <alignment horizontal="center" vertical="center" wrapText="1"/>
      <protection/>
    </xf>
    <xf numFmtId="1" fontId="3" fillId="33" borderId="1" xfId="0" applyNumberFormat="1" applyFont="1" applyFill="1" applyBorder="1" applyAlignment="1" applyProtection="1">
      <alignment horizontal="left" vertical="center" wrapText="1"/>
      <protection/>
    </xf>
    <xf numFmtId="4" fontId="75" fillId="29" borderId="1" xfId="60" applyNumberFormat="1" applyFont="1" applyAlignment="1" applyProtection="1">
      <alignment horizontal="center" vertical="center" wrapText="1"/>
      <protection/>
    </xf>
    <xf numFmtId="0" fontId="76" fillId="33" borderId="1" xfId="60" applyFont="1" applyFill="1" applyBorder="1" applyAlignment="1" applyProtection="1">
      <alignment vertical="center" wrapText="1"/>
      <protection/>
    </xf>
    <xf numFmtId="0" fontId="3" fillId="33" borderId="1" xfId="60" applyFont="1" applyFill="1" applyBorder="1" applyAlignment="1" applyProtection="1">
      <alignment horizontal="center" vertical="center" wrapText="1"/>
      <protection/>
    </xf>
    <xf numFmtId="0" fontId="3" fillId="33" borderId="16" xfId="60" applyFont="1" applyFill="1" applyBorder="1" applyAlignment="1" applyProtection="1">
      <alignment vertical="center" wrapText="1"/>
      <protection/>
    </xf>
    <xf numFmtId="0" fontId="3" fillId="33" borderId="11" xfId="60" applyFont="1" applyFill="1" applyBorder="1" applyAlignment="1" applyProtection="1">
      <alignment vertical="center" wrapText="1"/>
      <protection/>
    </xf>
    <xf numFmtId="1" fontId="3" fillId="29" borderId="1" xfId="60" applyNumberFormat="1" applyFont="1" applyBorder="1" applyAlignment="1" applyProtection="1">
      <alignment horizontal="left" vertical="center" wrapText="1"/>
      <protection/>
    </xf>
    <xf numFmtId="4" fontId="74" fillId="29" borderId="15" xfId="60" applyNumberFormat="1" applyFont="1" applyBorder="1" applyProtection="1">
      <alignment horizontal="center" vertical="center"/>
      <protection/>
    </xf>
    <xf numFmtId="0" fontId="3" fillId="33" borderId="1" xfId="60" applyFont="1" applyFill="1" applyBorder="1" applyAlignment="1" applyProtection="1">
      <alignment vertical="center" wrapText="1"/>
      <protection/>
    </xf>
    <xf numFmtId="3" fontId="3" fillId="33" borderId="1" xfId="60" applyNumberFormat="1" applyFont="1" applyFill="1" applyBorder="1" applyProtection="1">
      <alignment horizontal="center" vertical="center"/>
      <protection/>
    </xf>
    <xf numFmtId="1" fontId="3" fillId="0" borderId="1" xfId="0" applyNumberFormat="1" applyFont="1" applyBorder="1" applyAlignment="1" applyProtection="1">
      <alignment horizontal="center" vertical="center" wrapText="1"/>
      <protection/>
    </xf>
    <xf numFmtId="4" fontId="3" fillId="33" borderId="1" xfId="60" applyNumberFormat="1" applyFont="1" applyFill="1" applyBorder="1" applyProtection="1">
      <alignment horizontal="center" vertical="center"/>
      <protection/>
    </xf>
    <xf numFmtId="4" fontId="3" fillId="33" borderId="1" xfId="60" applyNumberFormat="1" applyFont="1" applyFill="1" applyBorder="1" applyAlignment="1" applyProtection="1">
      <alignment horizontal="right" vertical="center"/>
      <protection/>
    </xf>
    <xf numFmtId="0" fontId="3" fillId="29" borderId="15" xfId="60" applyFont="1" applyBorder="1" applyAlignment="1" applyProtection="1">
      <alignment horizontal="center" vertical="center"/>
      <protection/>
    </xf>
    <xf numFmtId="0" fontId="3" fillId="29" borderId="12" xfId="60" applyFont="1" applyBorder="1" applyAlignment="1" applyProtection="1">
      <alignment vertical="center" wrapText="1"/>
      <protection/>
    </xf>
    <xf numFmtId="0" fontId="3" fillId="29" borderId="14" xfId="60" applyFont="1" applyBorder="1" applyAlignment="1" applyProtection="1">
      <alignment horizontal="center" vertical="center"/>
      <protection/>
    </xf>
    <xf numFmtId="3" fontId="3" fillId="29" borderId="1" xfId="60" applyNumberFormat="1" applyFont="1" applyBorder="1" applyAlignment="1" applyProtection="1">
      <alignment horizontal="center" vertical="center"/>
      <protection/>
    </xf>
    <xf numFmtId="4" fontId="3" fillId="29" borderId="1" xfId="60" applyNumberFormat="1" applyFont="1" applyBorder="1" applyAlignment="1" applyProtection="1">
      <alignment horizontal="center" vertical="center"/>
      <protection/>
    </xf>
    <xf numFmtId="1" fontId="3" fillId="0" borderId="14" xfId="59" applyFont="1" applyBorder="1" applyProtection="1">
      <alignment horizontal="left" vertical="center" wrapText="1"/>
      <protection/>
    </xf>
    <xf numFmtId="1" fontId="67" fillId="0" borderId="14" xfId="0" applyFont="1" applyBorder="1" applyAlignment="1" applyProtection="1">
      <alignment vertical="center"/>
      <protection/>
    </xf>
    <xf numFmtId="1" fontId="3" fillId="0" borderId="14" xfId="0" applyNumberFormat="1" applyFont="1" applyBorder="1" applyAlignment="1" applyProtection="1">
      <alignment horizontal="left" vertical="center" wrapText="1"/>
      <protection/>
    </xf>
    <xf numFmtId="1" fontId="3" fillId="29" borderId="14" xfId="60" applyNumberFormat="1" applyFont="1" applyBorder="1" applyAlignment="1" applyProtection="1">
      <alignment horizontal="left" vertical="center" wrapText="1"/>
      <protection/>
    </xf>
    <xf numFmtId="1" fontId="67" fillId="0" borderId="14" xfId="0" applyNumberFormat="1" applyFont="1" applyBorder="1" applyAlignment="1" applyProtection="1">
      <alignment horizontal="left" vertical="center" wrapText="1"/>
      <protection/>
    </xf>
    <xf numFmtId="1" fontId="3" fillId="29" borderId="14" xfId="60" applyNumberFormat="1" applyFont="1" applyBorder="1" applyAlignment="1" applyProtection="1">
      <alignment vertical="center" wrapText="1"/>
      <protection/>
    </xf>
    <xf numFmtId="1" fontId="3" fillId="0" borderId="14" xfId="0" applyNumberFormat="1" applyFont="1" applyBorder="1" applyAlignment="1" applyProtection="1">
      <alignment vertical="center" wrapText="1"/>
      <protection/>
    </xf>
    <xf numFmtId="1" fontId="3" fillId="34" borderId="1" xfId="60" applyNumberFormat="1" applyFont="1" applyFill="1" applyAlignment="1" applyProtection="1">
      <alignment horizontal="center" vertical="center" wrapText="1"/>
      <protection/>
    </xf>
    <xf numFmtId="0" fontId="2" fillId="34" borderId="11" xfId="60" applyFont="1" applyFill="1" applyBorder="1" applyAlignment="1" applyProtection="1">
      <alignment vertical="center" wrapText="1"/>
      <protection/>
    </xf>
    <xf numFmtId="0" fontId="2" fillId="34" borderId="1" xfId="60" applyFont="1" applyFill="1" applyAlignment="1" applyProtection="1">
      <alignment horizontal="right" vertical="center" wrapText="1"/>
      <protection/>
    </xf>
    <xf numFmtId="0" fontId="2" fillId="34" borderId="15" xfId="60" applyFont="1" applyFill="1" applyBorder="1" applyAlignment="1" applyProtection="1">
      <alignment vertical="center" wrapText="1"/>
      <protection/>
    </xf>
    <xf numFmtId="164" fontId="3" fillId="34" borderId="15" xfId="60" applyNumberFormat="1" applyFont="1" applyFill="1" applyBorder="1" applyProtection="1">
      <alignment horizontal="center" vertical="center"/>
      <protection/>
    </xf>
    <xf numFmtId="0" fontId="2" fillId="34" borderId="15" xfId="60" applyFont="1" applyFill="1" applyBorder="1" applyAlignment="1" applyProtection="1">
      <alignment horizontal="center" vertical="center" wrapText="1"/>
      <protection/>
    </xf>
    <xf numFmtId="0" fontId="2" fillId="34" borderId="21" xfId="60" applyFont="1" applyFill="1" applyBorder="1" applyAlignment="1" applyProtection="1">
      <alignment horizontal="center" vertical="center" wrapText="1"/>
      <protection/>
    </xf>
    <xf numFmtId="3" fontId="3" fillId="34" borderId="16" xfId="60" applyNumberFormat="1" applyFont="1" applyFill="1" applyBorder="1" applyProtection="1">
      <alignment horizontal="center" vertical="center"/>
      <protection/>
    </xf>
    <xf numFmtId="0" fontId="3" fillId="34" borderId="18" xfId="60" applyFont="1" applyFill="1" applyBorder="1" applyProtection="1">
      <alignment horizontal="center" vertical="center"/>
      <protection/>
    </xf>
    <xf numFmtId="0" fontId="3" fillId="34" borderId="15" xfId="60" applyFont="1" applyFill="1" applyBorder="1" applyAlignment="1" applyProtection="1">
      <alignment horizontal="center" vertical="center" wrapText="1"/>
      <protection/>
    </xf>
    <xf numFmtId="0" fontId="3" fillId="34" borderId="16" xfId="60" applyFont="1" applyFill="1" applyBorder="1" applyProtection="1">
      <alignment horizontal="center" vertical="center"/>
      <protection/>
    </xf>
    <xf numFmtId="3" fontId="3" fillId="34" borderId="15" xfId="60" applyNumberFormat="1" applyFont="1" applyFill="1" applyBorder="1" applyProtection="1">
      <alignment horizontal="center" vertical="center"/>
      <protection/>
    </xf>
    <xf numFmtId="4" fontId="3" fillId="34" borderId="15" xfId="60" applyNumberFormat="1" applyFont="1" applyFill="1" applyBorder="1" applyProtection="1">
      <alignment horizontal="center" vertical="center"/>
      <protection/>
    </xf>
    <xf numFmtId="4" fontId="3" fillId="34" borderId="15" xfId="60" applyNumberFormat="1" applyFont="1" applyFill="1" applyBorder="1" applyAlignment="1" applyProtection="1">
      <alignment horizontal="right" vertical="center"/>
      <protection/>
    </xf>
    <xf numFmtId="0" fontId="3" fillId="38" borderId="17" xfId="60" applyFont="1" applyFill="1" applyBorder="1" applyAlignment="1" applyProtection="1">
      <alignment vertical="center"/>
      <protection/>
    </xf>
    <xf numFmtId="4" fontId="2" fillId="29" borderId="1" xfId="60" applyNumberFormat="1" applyFont="1" applyBorder="1" applyAlignment="1" applyProtection="1">
      <alignment horizontal="right" vertical="center"/>
      <protection/>
    </xf>
    <xf numFmtId="0" fontId="3" fillId="40" borderId="1" xfId="60" applyFont="1" applyFill="1" applyBorder="1" applyAlignment="1" applyProtection="1">
      <alignment horizontal="center" vertical="center" wrapText="1"/>
      <protection/>
    </xf>
    <xf numFmtId="0" fontId="3" fillId="29" borderId="0" xfId="60" applyFont="1" applyBorder="1" applyAlignment="1" applyProtection="1">
      <alignment horizontal="center" vertical="center" wrapText="1"/>
      <protection/>
    </xf>
    <xf numFmtId="0" fontId="3" fillId="29" borderId="0" xfId="60" applyFont="1" applyBorder="1" applyAlignment="1" applyProtection="1">
      <alignment vertical="center" wrapText="1"/>
      <protection/>
    </xf>
    <xf numFmtId="3" fontId="3" fillId="29" borderId="0" xfId="60" applyNumberFormat="1" applyFont="1" applyBorder="1" applyProtection="1">
      <alignment horizontal="center" vertical="center"/>
      <protection/>
    </xf>
    <xf numFmtId="0" fontId="3" fillId="29" borderId="0" xfId="60" applyFont="1" applyBorder="1" applyProtection="1">
      <alignment horizontal="center" vertical="center"/>
      <protection/>
    </xf>
    <xf numFmtId="4" fontId="3" fillId="29" borderId="0" xfId="60" applyNumberFormat="1" applyFont="1" applyBorder="1" applyProtection="1">
      <alignment horizontal="center" vertical="center"/>
      <protection/>
    </xf>
    <xf numFmtId="4" fontId="3" fillId="29" borderId="0" xfId="60" applyNumberFormat="1" applyFont="1" applyBorder="1" applyAlignment="1" applyProtection="1">
      <alignment horizontal="right" vertical="center"/>
      <protection/>
    </xf>
    <xf numFmtId="0" fontId="3" fillId="29" borderId="0" xfId="60" applyFont="1" applyBorder="1" applyAlignment="1" applyProtection="1">
      <alignment vertical="center"/>
      <protection/>
    </xf>
    <xf numFmtId="1" fontId="2" fillId="0" borderId="0" xfId="0" applyFont="1" applyBorder="1" applyAlignment="1" applyProtection="1">
      <alignment horizontal="right" vertical="center" wrapText="1"/>
      <protection/>
    </xf>
    <xf numFmtId="1" fontId="67" fillId="0" borderId="12" xfId="0" applyFont="1" applyBorder="1" applyAlignment="1" applyProtection="1">
      <alignment horizontal="left" vertical="center" wrapText="1"/>
      <protection/>
    </xf>
    <xf numFmtId="1" fontId="3" fillId="0" borderId="1" xfId="0" applyFont="1" applyAlignment="1" applyProtection="1">
      <alignment horizontal="left" vertical="center" wrapText="1"/>
      <protection/>
    </xf>
    <xf numFmtId="1" fontId="67" fillId="0" borderId="1" xfId="0" applyFont="1" applyAlignment="1" applyProtection="1">
      <alignment horizontal="left" vertical="center" wrapText="1"/>
      <protection/>
    </xf>
    <xf numFmtId="1" fontId="67" fillId="0" borderId="14" xfId="0" applyFont="1" applyBorder="1" applyAlignment="1" applyProtection="1">
      <alignment horizontal="left" vertical="center" wrapText="1"/>
      <protection/>
    </xf>
    <xf numFmtId="164" fontId="3" fillId="0" borderId="15" xfId="0" applyNumberFormat="1" applyFont="1" applyBorder="1" applyAlignment="1" applyProtection="1">
      <alignment horizontal="center" vertical="center"/>
      <protection locked="0"/>
    </xf>
    <xf numFmtId="164" fontId="3" fillId="33" borderId="12" xfId="0" applyNumberFormat="1" applyFont="1" applyFill="1" applyBorder="1" applyAlignment="1" applyProtection="1">
      <alignment horizontal="center" vertical="center"/>
      <protection locked="0"/>
    </xf>
    <xf numFmtId="164" fontId="3" fillId="34" borderId="12" xfId="60" applyNumberFormat="1" applyFont="1" applyFill="1" applyBorder="1" applyAlignment="1" applyProtection="1">
      <alignment horizontal="center" vertical="center" wrapText="1"/>
      <protection locked="0"/>
    </xf>
    <xf numFmtId="164" fontId="3" fillId="34" borderId="1" xfId="60" applyNumberFormat="1" applyFont="1" applyFill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9" borderId="1" xfId="44" applyFont="1" applyAlignment="1" applyProtection="1">
      <alignment horizontal="center" vertical="center" wrapText="1"/>
      <protection locked="0"/>
    </xf>
    <xf numFmtId="164" fontId="3" fillId="34" borderId="1" xfId="60" applyNumberFormat="1" applyFont="1" applyFill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0" fontId="3" fillId="29" borderId="1" xfId="44" applyFont="1" applyProtection="1">
      <alignment vertical="center" wrapText="1"/>
      <protection locked="0"/>
    </xf>
    <xf numFmtId="0" fontId="2" fillId="0" borderId="1" xfId="64" applyFont="1" applyAlignment="1" applyProtection="1">
      <alignment horizontal="center" vertical="center"/>
      <protection locked="0"/>
    </xf>
    <xf numFmtId="3" fontId="2" fillId="2" borderId="1" xfId="60" applyNumberFormat="1" applyFont="1" applyFill="1" applyAlignment="1">
      <alignment horizontal="center" vertical="center" wrapText="1"/>
      <protection/>
    </xf>
    <xf numFmtId="3" fontId="3" fillId="34" borderId="11" xfId="60" applyNumberFormat="1" applyFont="1" applyFill="1" applyBorder="1">
      <alignment horizontal="center" vertical="center"/>
      <protection/>
    </xf>
    <xf numFmtId="3" fontId="3" fillId="33" borderId="11" xfId="60" applyNumberFormat="1" applyFont="1" applyFill="1" applyBorder="1">
      <alignment horizontal="center" vertical="center"/>
      <protection/>
    </xf>
    <xf numFmtId="3" fontId="3" fillId="29" borderId="11" xfId="60" applyNumberFormat="1" applyFont="1" applyBorder="1">
      <alignment horizontal="center" vertical="center"/>
      <protection/>
    </xf>
    <xf numFmtId="3" fontId="3" fillId="29" borderId="15" xfId="60" applyNumberFormat="1" applyFont="1" applyBorder="1">
      <alignment horizontal="center" vertical="center"/>
      <protection/>
    </xf>
    <xf numFmtId="3" fontId="3" fillId="29" borderId="1" xfId="60" applyNumberFormat="1" applyFont="1">
      <alignment horizontal="center" vertical="center"/>
      <protection/>
    </xf>
    <xf numFmtId="3" fontId="3" fillId="33" borderId="12" xfId="60" applyNumberFormat="1" applyFont="1" applyFill="1" applyBorder="1">
      <alignment horizontal="center" vertical="center"/>
      <protection/>
    </xf>
    <xf numFmtId="3" fontId="3" fillId="34" borderId="13" xfId="60" applyNumberFormat="1" applyFont="1" applyFill="1" applyBorder="1" applyAlignment="1">
      <alignment horizontal="center" vertical="center" wrapText="1"/>
      <protection/>
    </xf>
    <xf numFmtId="3" fontId="3" fillId="29" borderId="13" xfId="60" applyNumberFormat="1" applyFont="1" applyBorder="1" applyAlignment="1">
      <alignment horizontal="center" vertical="center" wrapText="1"/>
      <protection/>
    </xf>
    <xf numFmtId="3" fontId="3" fillId="29" borderId="16" xfId="60" applyNumberFormat="1" applyFont="1" applyBorder="1" applyAlignment="1">
      <alignment horizontal="center" vertical="center" wrapText="1"/>
      <protection/>
    </xf>
    <xf numFmtId="3" fontId="3" fillId="29" borderId="11" xfId="60" applyNumberFormat="1" applyFont="1" applyBorder="1" applyAlignment="1">
      <alignment horizontal="center" vertical="center" wrapText="1"/>
      <protection/>
    </xf>
    <xf numFmtId="3" fontId="3" fillId="33" borderId="11" xfId="60" applyNumberFormat="1" applyFont="1" applyFill="1" applyBorder="1" applyAlignment="1">
      <alignment horizontal="center" vertical="center" wrapText="1"/>
      <protection/>
    </xf>
    <xf numFmtId="3" fontId="3" fillId="29" borderId="16" xfId="60" applyNumberFormat="1" applyFont="1" applyBorder="1">
      <alignment horizontal="center" vertical="center"/>
      <protection/>
    </xf>
    <xf numFmtId="3" fontId="3" fillId="29" borderId="13" xfId="60" applyNumberFormat="1" applyFont="1" applyBorder="1">
      <alignment horizontal="center" vertical="center"/>
      <protection/>
    </xf>
    <xf numFmtId="3" fontId="3" fillId="34" borderId="1" xfId="60" applyNumberFormat="1" applyFont="1" applyFill="1">
      <alignment horizontal="center" vertical="center"/>
      <protection/>
    </xf>
    <xf numFmtId="3" fontId="3" fillId="0" borderId="11" xfId="60" applyNumberFormat="1" applyFont="1" applyFill="1" applyBorder="1">
      <alignment horizontal="center" vertical="center"/>
      <protection/>
    </xf>
    <xf numFmtId="3" fontId="3" fillId="29" borderId="12" xfId="60" applyNumberFormat="1" applyFont="1" applyBorder="1">
      <alignment horizontal="center" vertical="center"/>
      <protection/>
    </xf>
    <xf numFmtId="0" fontId="3" fillId="34" borderId="11" xfId="60" applyFont="1" applyFill="1" applyBorder="1">
      <alignment horizontal="center" vertical="center"/>
      <protection/>
    </xf>
    <xf numFmtId="3" fontId="3" fillId="33" borderId="1" xfId="60" applyNumberFormat="1" applyFont="1" applyFill="1">
      <alignment horizontal="center" vertical="center"/>
      <protection/>
    </xf>
    <xf numFmtId="0" fontId="3" fillId="34" borderId="1" xfId="60" applyFont="1" applyFill="1">
      <alignment horizontal="center" vertical="center"/>
      <protection/>
    </xf>
    <xf numFmtId="0" fontId="3" fillId="29" borderId="15" xfId="60" applyFont="1" applyBorder="1" applyAlignment="1" applyProtection="1">
      <alignment horizontal="center" vertical="center" wrapText="1"/>
      <protection locked="0"/>
    </xf>
    <xf numFmtId="0" fontId="3" fillId="29" borderId="1" xfId="60" applyFont="1" applyAlignment="1" applyProtection="1">
      <alignment horizontal="center" vertical="center" wrapText="1"/>
      <protection locked="0"/>
    </xf>
    <xf numFmtId="164" fontId="10" fillId="29" borderId="15" xfId="0" applyNumberFormat="1" applyFont="1" applyFill="1" applyBorder="1" applyAlignment="1" applyProtection="1">
      <alignment horizontal="center" vertical="center"/>
      <protection locked="0"/>
    </xf>
    <xf numFmtId="164" fontId="10" fillId="29" borderId="1" xfId="0" applyNumberFormat="1" applyFont="1" applyFill="1" applyAlignment="1" applyProtection="1">
      <alignment horizontal="center" vertical="center"/>
      <protection locked="0"/>
    </xf>
    <xf numFmtId="164" fontId="11" fillId="29" borderId="1" xfId="0" applyNumberFormat="1" applyFont="1" applyFill="1" applyAlignment="1" applyProtection="1">
      <alignment horizontal="center" vertical="center"/>
      <protection locked="0"/>
    </xf>
    <xf numFmtId="1" fontId="11" fillId="29" borderId="1" xfId="0" applyFont="1" applyFill="1" applyAlignment="1" applyProtection="1">
      <alignment horizontal="center" vertical="center" wrapText="1"/>
      <protection locked="0"/>
    </xf>
    <xf numFmtId="164" fontId="11" fillId="0" borderId="1" xfId="0" applyNumberFormat="1" applyFont="1" applyAlignment="1" applyProtection="1">
      <alignment horizontal="center" vertical="center"/>
      <protection locked="0"/>
    </xf>
    <xf numFmtId="0" fontId="3" fillId="29" borderId="1" xfId="60" applyFont="1" applyFill="1" applyAlignment="1" applyProtection="1">
      <alignment horizontal="center" vertical="center" wrapText="1"/>
      <protection locked="0"/>
    </xf>
    <xf numFmtId="16" fontId="3" fillId="29" borderId="11" xfId="60" applyNumberFormat="1" applyFont="1" applyBorder="1" applyProtection="1">
      <alignment horizontal="center" vertical="center"/>
      <protection locked="0"/>
    </xf>
    <xf numFmtId="0" fontId="3" fillId="29" borderId="1" xfId="60" applyFont="1" applyAlignment="1" applyProtection="1">
      <alignment horizontal="center" vertical="center" wrapText="1"/>
      <protection locked="0"/>
    </xf>
    <xf numFmtId="0" fontId="3" fillId="29" borderId="1" xfId="60" applyFont="1" applyAlignment="1" applyProtection="1">
      <alignment horizontal="center" vertical="center" wrapText="1"/>
      <protection locked="0"/>
    </xf>
    <xf numFmtId="0" fontId="3" fillId="29" borderId="1" xfId="60" applyFont="1" applyAlignment="1" applyProtection="1">
      <alignment horizontal="center" vertical="center" wrapText="1"/>
      <protection locked="0"/>
    </xf>
    <xf numFmtId="0" fontId="2" fillId="8" borderId="1" xfId="60" applyFont="1" applyFill="1" applyBorder="1" applyAlignment="1" applyProtection="1">
      <alignment horizontal="right" vertical="center"/>
      <protection/>
    </xf>
    <xf numFmtId="1" fontId="8" fillId="0" borderId="0" xfId="0" applyFont="1" applyBorder="1" applyAlignment="1" applyProtection="1">
      <alignment horizontal="right" vertical="center" wrapText="1"/>
      <protection/>
    </xf>
    <xf numFmtId="1" fontId="2" fillId="0" borderId="0" xfId="0" applyFont="1" applyBorder="1" applyAlignment="1" applyProtection="1">
      <alignment horizontal="right" vertical="center" wrapText="1"/>
      <protection/>
    </xf>
    <xf numFmtId="4" fontId="3" fillId="29" borderId="15" xfId="60" applyNumberFormat="1" applyFont="1" applyBorder="1" applyProtection="1">
      <alignment horizontal="center" vertical="center"/>
      <protection locked="0"/>
    </xf>
    <xf numFmtId="4" fontId="3" fillId="29" borderId="12" xfId="60" applyNumberFormat="1" applyFont="1" applyBorder="1" applyProtection="1">
      <alignment horizontal="center" vertical="center"/>
      <protection locked="0"/>
    </xf>
    <xf numFmtId="4" fontId="3" fillId="2" borderId="15" xfId="60" applyNumberFormat="1" applyFont="1" applyFill="1" applyBorder="1" applyProtection="1">
      <alignment horizontal="center" vertical="center"/>
      <protection/>
    </xf>
    <xf numFmtId="4" fontId="3" fillId="2" borderId="12" xfId="60" applyNumberFormat="1" applyFont="1" applyFill="1" applyBorder="1" applyProtection="1">
      <alignment horizontal="center" vertical="center"/>
      <protection/>
    </xf>
    <xf numFmtId="4" fontId="3" fillId="29" borderId="15" xfId="60" applyNumberFormat="1" applyFont="1" applyBorder="1" applyProtection="1">
      <alignment horizontal="center" vertical="center"/>
      <protection/>
    </xf>
    <xf numFmtId="4" fontId="3" fillId="29" borderId="12" xfId="60" applyNumberFormat="1" applyFont="1" applyBorder="1" applyProtection="1">
      <alignment horizontal="center" vertical="center"/>
      <protection/>
    </xf>
    <xf numFmtId="4" fontId="3" fillId="29" borderId="15" xfId="60" applyNumberFormat="1" applyFont="1" applyBorder="1" applyAlignment="1" applyProtection="1">
      <alignment horizontal="right" vertical="center"/>
      <protection/>
    </xf>
    <xf numFmtId="4" fontId="3" fillId="29" borderId="12" xfId="60" applyNumberFormat="1" applyFont="1" applyBorder="1" applyAlignment="1" applyProtection="1">
      <alignment horizontal="right" vertical="center"/>
      <protection/>
    </xf>
    <xf numFmtId="0" fontId="3" fillId="29" borderId="15" xfId="60" applyFont="1" applyBorder="1" applyAlignment="1" applyProtection="1">
      <alignment horizontal="center" vertical="center" wrapText="1"/>
      <protection locked="0"/>
    </xf>
    <xf numFmtId="0" fontId="3" fillId="29" borderId="12" xfId="60" applyFont="1" applyBorder="1" applyAlignment="1" applyProtection="1">
      <alignment horizontal="center" vertical="center" wrapText="1"/>
      <protection locked="0"/>
    </xf>
    <xf numFmtId="0" fontId="7" fillId="34" borderId="1" xfId="64" applyFont="1" applyFill="1" applyBorder="1" applyAlignment="1" applyProtection="1">
      <alignment horizontal="left" vertical="center" wrapText="1"/>
      <protection/>
    </xf>
    <xf numFmtId="0" fontId="7" fillId="34" borderId="15" xfId="64" applyFont="1" applyFill="1" applyBorder="1" applyAlignment="1" applyProtection="1">
      <alignment horizontal="left" vertical="center" wrapText="1"/>
      <protection/>
    </xf>
    <xf numFmtId="0" fontId="3" fillId="29" borderId="1" xfId="60" applyFont="1" applyBorder="1" applyAlignment="1" applyProtection="1">
      <alignment horizontal="center" vertical="center" wrapText="1"/>
      <protection/>
    </xf>
    <xf numFmtId="3" fontId="77" fillId="2" borderId="1" xfId="60" applyNumberFormat="1" applyFont="1" applyFill="1" applyBorder="1" applyProtection="1">
      <alignment horizontal="center" vertical="center"/>
      <protection/>
    </xf>
    <xf numFmtId="4" fontId="3" fillId="8" borderId="1" xfId="60" applyNumberFormat="1" applyFont="1" applyFill="1" applyBorder="1" applyProtection="1">
      <alignment horizontal="center" vertical="center"/>
      <protection/>
    </xf>
    <xf numFmtId="1" fontId="3" fillId="0" borderId="1" xfId="0" applyFont="1" applyBorder="1" applyAlignment="1" applyProtection="1">
      <alignment horizontal="center" vertical="center" wrapText="1"/>
      <protection locked="0"/>
    </xf>
    <xf numFmtId="0" fontId="3" fillId="29" borderId="16" xfId="60" applyFont="1" applyBorder="1" applyProtection="1">
      <alignment horizontal="center" vertical="center"/>
      <protection locked="0"/>
    </xf>
    <xf numFmtId="0" fontId="3" fillId="29" borderId="13" xfId="60" applyFont="1" applyBorder="1" applyProtection="1">
      <alignment horizontal="center" vertical="center"/>
      <protection locked="0"/>
    </xf>
    <xf numFmtId="3" fontId="3" fillId="29" borderId="15" xfId="60" applyNumberFormat="1" applyFont="1" applyBorder="1" applyProtection="1">
      <alignment horizontal="center" vertical="center"/>
      <protection/>
    </xf>
    <xf numFmtId="3" fontId="3" fillId="29" borderId="12" xfId="60" applyNumberFormat="1" applyFont="1" applyBorder="1" applyProtection="1">
      <alignment horizontal="center" vertical="center"/>
      <protection/>
    </xf>
    <xf numFmtId="0" fontId="3" fillId="29" borderId="1" xfId="60" applyFont="1" applyProtection="1">
      <alignment horizontal="center" vertical="center"/>
      <protection/>
    </xf>
    <xf numFmtId="0" fontId="3" fillId="29" borderId="18" xfId="60" applyFont="1" applyBorder="1" applyAlignment="1" applyProtection="1">
      <alignment horizontal="left" vertical="center" wrapText="1"/>
      <protection/>
    </xf>
    <xf numFmtId="0" fontId="3" fillId="29" borderId="19" xfId="60" applyFont="1" applyBorder="1" applyAlignment="1" applyProtection="1">
      <alignment horizontal="left" vertical="center" wrapText="1"/>
      <protection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3" fillId="29" borderId="1" xfId="60" applyFont="1" applyAlignment="1" applyProtection="1">
      <alignment horizontal="center" vertical="center" wrapText="1"/>
      <protection/>
    </xf>
    <xf numFmtId="3" fontId="3" fillId="29" borderId="16" xfId="60" applyNumberFormat="1" applyFont="1" applyBorder="1">
      <alignment horizontal="center" vertical="center"/>
      <protection/>
    </xf>
    <xf numFmtId="3" fontId="3" fillId="29" borderId="13" xfId="60" applyNumberFormat="1" applyFont="1" applyBorder="1">
      <alignment horizontal="center" vertical="center"/>
      <protection/>
    </xf>
    <xf numFmtId="0" fontId="3" fillId="29" borderId="18" xfId="60" applyFont="1" applyBorder="1" applyProtection="1">
      <alignment horizontal="center" vertical="center"/>
      <protection/>
    </xf>
    <xf numFmtId="0" fontId="3" fillId="29" borderId="19" xfId="60" applyFont="1" applyBorder="1" applyProtection="1">
      <alignment horizontal="center" vertical="center"/>
      <protection/>
    </xf>
    <xf numFmtId="1" fontId="3" fillId="0" borderId="15" xfId="0" applyFont="1" applyBorder="1" applyAlignment="1" applyProtection="1">
      <alignment horizontal="center" vertical="center" wrapText="1"/>
      <protection locked="0"/>
    </xf>
    <xf numFmtId="1" fontId="3" fillId="0" borderId="12" xfId="0" applyFont="1" applyBorder="1" applyAlignment="1" applyProtection="1">
      <alignment horizontal="center" vertical="center" wrapText="1"/>
      <protection locked="0"/>
    </xf>
    <xf numFmtId="0" fontId="78" fillId="34" borderId="1" xfId="64" applyFont="1" applyFill="1" applyBorder="1" applyAlignment="1" applyProtection="1">
      <alignment horizontal="left" vertical="center" wrapText="1"/>
      <protection/>
    </xf>
    <xf numFmtId="1" fontId="3" fillId="29" borderId="18" xfId="60" applyNumberFormat="1" applyFont="1" applyBorder="1" applyAlignment="1" applyProtection="1">
      <alignment horizontal="left" vertical="center" wrapText="1"/>
      <protection/>
    </xf>
    <xf numFmtId="1" fontId="3" fillId="29" borderId="19" xfId="60" applyNumberFormat="1" applyFont="1" applyBorder="1" applyAlignment="1" applyProtection="1">
      <alignment horizontal="left" vertical="center" wrapText="1"/>
      <protection/>
    </xf>
    <xf numFmtId="164" fontId="3" fillId="29" borderId="1" xfId="0" applyNumberFormat="1" applyFont="1" applyFill="1" applyBorder="1" applyAlignment="1" applyProtection="1">
      <alignment horizontal="center" vertical="center"/>
      <protection locked="0"/>
    </xf>
    <xf numFmtId="1" fontId="3" fillId="29" borderId="21" xfId="60" applyNumberFormat="1" applyFont="1" applyBorder="1" applyAlignment="1" applyProtection="1">
      <alignment horizontal="center" vertical="center" wrapText="1"/>
      <protection/>
    </xf>
    <xf numFmtId="1" fontId="3" fillId="29" borderId="20" xfId="60" applyNumberFormat="1" applyFont="1" applyBorder="1" applyAlignment="1" applyProtection="1">
      <alignment horizontal="center" vertical="center" wrapText="1"/>
      <protection/>
    </xf>
    <xf numFmtId="0" fontId="3" fillId="0" borderId="1" xfId="64" applyProtection="1">
      <alignment horizontal="left" vertical="center"/>
      <protection/>
    </xf>
    <xf numFmtId="0" fontId="3" fillId="29" borderId="15" xfId="60" applyFont="1" applyBorder="1" applyProtection="1">
      <alignment horizontal="center" vertical="center"/>
      <protection locked="0"/>
    </xf>
    <xf numFmtId="0" fontId="3" fillId="29" borderId="12" xfId="60" applyFont="1" applyBorder="1" applyProtection="1">
      <alignment horizontal="center" vertical="center"/>
      <protection locked="0"/>
    </xf>
    <xf numFmtId="4" fontId="75" fillId="29" borderId="15" xfId="60" applyNumberFormat="1" applyFont="1" applyBorder="1" applyProtection="1">
      <alignment horizontal="center" vertical="center"/>
      <protection/>
    </xf>
    <xf numFmtId="4" fontId="75" fillId="29" borderId="12" xfId="60" applyNumberFormat="1" applyFont="1" applyBorder="1" applyProtection="1">
      <alignment horizontal="center" vertical="center"/>
      <protection/>
    </xf>
    <xf numFmtId="4" fontId="3" fillId="29" borderId="15" xfId="60" applyNumberFormat="1" applyFont="1" applyBorder="1" applyAlignment="1" applyProtection="1">
      <alignment horizontal="center" vertical="center"/>
      <protection locked="0"/>
    </xf>
    <xf numFmtId="4" fontId="3" fillId="29" borderId="12" xfId="60" applyNumberFormat="1" applyFont="1" applyBorder="1" applyAlignment="1" applyProtection="1">
      <alignment horizontal="center" vertical="center"/>
      <protection locked="0"/>
    </xf>
    <xf numFmtId="3" fontId="3" fillId="29" borderId="15" xfId="60" applyNumberFormat="1" applyFont="1" applyBorder="1">
      <alignment horizontal="center" vertical="center"/>
      <protection/>
    </xf>
    <xf numFmtId="3" fontId="3" fillId="29" borderId="12" xfId="60" applyNumberFormat="1" applyFont="1" applyBorder="1">
      <alignment horizontal="center" vertical="center"/>
      <protection/>
    </xf>
    <xf numFmtId="0" fontId="3" fillId="29" borderId="15" xfId="60" applyFont="1" applyBorder="1" applyAlignment="1" applyProtection="1">
      <alignment horizontal="center" vertical="center"/>
      <protection/>
    </xf>
    <xf numFmtId="0" fontId="3" fillId="29" borderId="12" xfId="60" applyFont="1" applyBorder="1" applyAlignment="1" applyProtection="1">
      <alignment horizontal="center" vertical="center"/>
      <protection/>
    </xf>
    <xf numFmtId="0" fontId="3" fillId="29" borderId="15" xfId="60" applyFont="1" applyBorder="1" applyAlignment="1" applyProtection="1">
      <alignment horizontal="center" vertical="center"/>
      <protection locked="0"/>
    </xf>
    <xf numFmtId="0" fontId="3" fillId="29" borderId="12" xfId="60" applyFont="1" applyBorder="1" applyAlignment="1" applyProtection="1">
      <alignment horizontal="center" vertical="center"/>
      <protection locked="0"/>
    </xf>
    <xf numFmtId="3" fontId="3" fillId="29" borderId="15" xfId="60" applyNumberFormat="1" applyFont="1" applyBorder="1" applyAlignment="1" applyProtection="1">
      <alignment horizontal="center" vertical="center"/>
      <protection/>
    </xf>
    <xf numFmtId="3" fontId="3" fillId="29" borderId="12" xfId="60" applyNumberFormat="1" applyFont="1" applyBorder="1" applyAlignment="1" applyProtection="1">
      <alignment horizontal="center" vertical="center"/>
      <protection/>
    </xf>
    <xf numFmtId="0" fontId="3" fillId="29" borderId="15" xfId="60" applyFont="1" applyBorder="1" applyProtection="1">
      <alignment horizontal="center" vertical="center"/>
      <protection/>
    </xf>
    <xf numFmtId="0" fontId="3" fillId="29" borderId="12" xfId="60" applyFont="1" applyBorder="1" applyProtection="1">
      <alignment horizontal="center" vertical="center"/>
      <protection/>
    </xf>
    <xf numFmtId="1" fontId="61" fillId="0" borderId="1" xfId="59" applyProtection="1">
      <alignment horizontal="left" vertical="center" wrapText="1"/>
      <protection/>
    </xf>
    <xf numFmtId="164" fontId="3" fillId="29" borderId="15" xfId="0" applyNumberFormat="1" applyFont="1" applyFill="1" applyBorder="1" applyAlignment="1" applyProtection="1">
      <alignment horizontal="center" vertical="center"/>
      <protection locked="0"/>
    </xf>
    <xf numFmtId="164" fontId="3" fillId="29" borderId="12" xfId="0" applyNumberFormat="1" applyFont="1" applyFill="1" applyBorder="1" applyAlignment="1" applyProtection="1">
      <alignment horizontal="center" vertical="center"/>
      <protection locked="0"/>
    </xf>
    <xf numFmtId="0" fontId="3" fillId="29" borderId="15" xfId="60" applyFont="1" applyBorder="1" applyAlignment="1" applyProtection="1">
      <alignment horizontal="left" vertical="center" wrapText="1"/>
      <protection/>
    </xf>
    <xf numFmtId="0" fontId="3" fillId="29" borderId="12" xfId="60" applyFont="1" applyBorder="1" applyAlignment="1" applyProtection="1">
      <alignment horizontal="left" vertical="center" wrapText="1"/>
      <protection/>
    </xf>
    <xf numFmtId="164" fontId="3" fillId="0" borderId="15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0" fontId="3" fillId="29" borderId="14" xfId="60" applyFont="1" applyBorder="1" applyProtection="1">
      <alignment horizontal="center" vertical="center"/>
      <protection/>
    </xf>
    <xf numFmtId="1" fontId="61" fillId="0" borderId="14" xfId="59" applyBorder="1" applyProtection="1">
      <alignment horizontal="left" vertical="center" wrapText="1"/>
      <protection/>
    </xf>
    <xf numFmtId="4" fontId="3" fillId="29" borderId="15" xfId="60" applyNumberFormat="1" applyFont="1" applyBorder="1" applyAlignment="1" applyProtection="1">
      <alignment horizontal="center" vertical="center"/>
      <protection/>
    </xf>
    <xf numFmtId="4" fontId="3" fillId="29" borderId="12" xfId="60" applyNumberFormat="1" applyFont="1" applyBorder="1" applyAlignment="1" applyProtection="1">
      <alignment horizontal="center" vertical="center"/>
      <protection/>
    </xf>
    <xf numFmtId="0" fontId="78" fillId="34" borderId="15" xfId="64" applyFont="1" applyFill="1" applyBorder="1" applyAlignment="1" applyProtection="1">
      <alignment horizontal="left" vertical="center" wrapText="1"/>
      <protection/>
    </xf>
    <xf numFmtId="0" fontId="3" fillId="29" borderId="1" xfId="60" applyFont="1" applyBorder="1" applyProtection="1">
      <alignment horizontal="center" vertical="center"/>
      <protection/>
    </xf>
    <xf numFmtId="1" fontId="61" fillId="0" borderId="22" xfId="59" applyBorder="1" applyAlignment="1" applyProtection="1">
      <alignment horizontal="left" vertical="center" wrapText="1"/>
      <protection/>
    </xf>
    <xf numFmtId="1" fontId="61" fillId="0" borderId="12" xfId="59" applyBorder="1" applyAlignment="1" applyProtection="1">
      <alignment horizontal="left" vertical="center" wrapText="1"/>
      <protection/>
    </xf>
    <xf numFmtId="0" fontId="3" fillId="29" borderId="1" xfId="60" applyFont="1" applyAlignment="1" applyProtection="1">
      <alignment horizontal="center" vertical="center" wrapText="1"/>
      <protection locked="0"/>
    </xf>
    <xf numFmtId="0" fontId="3" fillId="29" borderId="16" xfId="60" applyFont="1" applyBorder="1" applyAlignment="1" applyProtection="1">
      <alignment horizontal="center" vertical="center" wrapText="1"/>
      <protection locked="0"/>
    </xf>
    <xf numFmtId="0" fontId="3" fillId="29" borderId="13" xfId="60" applyFont="1" applyBorder="1" applyAlignment="1" applyProtection="1">
      <alignment horizontal="center" vertical="center" wrapText="1"/>
      <protection locked="0"/>
    </xf>
    <xf numFmtId="3" fontId="3" fillId="29" borderId="15" xfId="60" applyNumberFormat="1" applyFont="1" applyBorder="1" applyAlignment="1" applyProtection="1">
      <alignment horizontal="center" vertical="center" wrapText="1"/>
      <protection/>
    </xf>
    <xf numFmtId="3" fontId="3" fillId="29" borderId="12" xfId="60" applyNumberFormat="1" applyFont="1" applyBorder="1" applyAlignment="1" applyProtection="1">
      <alignment horizontal="center" vertical="center" wrapText="1"/>
      <protection/>
    </xf>
    <xf numFmtId="4" fontId="3" fillId="29" borderId="15" xfId="60" applyNumberFormat="1" applyFont="1" applyBorder="1" applyAlignment="1" applyProtection="1">
      <alignment horizontal="center" vertical="center" wrapText="1"/>
      <protection locked="0"/>
    </xf>
    <xf numFmtId="4" fontId="3" fillId="29" borderId="12" xfId="60" applyNumberFormat="1" applyFont="1" applyBorder="1" applyAlignment="1" applyProtection="1">
      <alignment horizontal="center" vertical="center" wrapText="1"/>
      <protection locked="0"/>
    </xf>
    <xf numFmtId="4" fontId="3" fillId="29" borderId="15" xfId="60" applyNumberFormat="1" applyFont="1" applyBorder="1" applyAlignment="1" applyProtection="1">
      <alignment horizontal="center" vertical="center" wrapText="1"/>
      <protection/>
    </xf>
    <xf numFmtId="4" fontId="3" fillId="29" borderId="12" xfId="60" applyNumberFormat="1" applyFont="1" applyBorder="1" applyAlignment="1" applyProtection="1">
      <alignment horizontal="center" vertical="center" wrapText="1"/>
      <protection/>
    </xf>
    <xf numFmtId="4" fontId="3" fillId="2" borderId="15" xfId="60" applyNumberFormat="1" applyFont="1" applyFill="1" applyBorder="1" applyAlignment="1" applyProtection="1">
      <alignment horizontal="center" vertical="center" wrapText="1"/>
      <protection/>
    </xf>
    <xf numFmtId="4" fontId="3" fillId="2" borderId="12" xfId="60" applyNumberFormat="1" applyFont="1" applyFill="1" applyBorder="1" applyAlignment="1" applyProtection="1">
      <alignment horizontal="center" vertical="center" wrapText="1"/>
      <protection/>
    </xf>
    <xf numFmtId="4" fontId="3" fillId="29" borderId="15" xfId="60" applyNumberFormat="1" applyFont="1" applyBorder="1" applyAlignment="1" applyProtection="1">
      <alignment horizontal="right" vertical="center" wrapText="1"/>
      <protection/>
    </xf>
    <xf numFmtId="4" fontId="3" fillId="29" borderId="12" xfId="60" applyNumberFormat="1" applyFont="1" applyBorder="1" applyAlignment="1" applyProtection="1">
      <alignment horizontal="right" vertical="center" wrapText="1"/>
      <protection/>
    </xf>
    <xf numFmtId="0" fontId="3" fillId="29" borderId="15" xfId="60" applyFont="1" applyBorder="1" applyAlignment="1" applyProtection="1">
      <alignment horizontal="center" vertical="center" wrapText="1"/>
      <protection/>
    </xf>
    <xf numFmtId="0" fontId="3" fillId="29" borderId="12" xfId="60" applyFont="1" applyBorder="1" applyAlignment="1" applyProtection="1">
      <alignment horizontal="center" vertical="center" wrapText="1"/>
      <protection/>
    </xf>
    <xf numFmtId="3" fontId="3" fillId="29" borderId="16" xfId="60" applyNumberFormat="1" applyFont="1" applyBorder="1" applyAlignment="1">
      <alignment horizontal="center" vertical="center" wrapText="1"/>
      <protection/>
    </xf>
    <xf numFmtId="3" fontId="3" fillId="29" borderId="13" xfId="60" applyNumberFormat="1" applyFont="1" applyBorder="1" applyAlignment="1">
      <alignment horizontal="center" vertical="center" wrapText="1"/>
      <protection/>
    </xf>
    <xf numFmtId="0" fontId="3" fillId="29" borderId="18" xfId="60" applyFont="1" applyBorder="1" applyAlignment="1" applyProtection="1">
      <alignment horizontal="center" vertical="center" wrapText="1"/>
      <protection/>
    </xf>
    <xf numFmtId="0" fontId="3" fillId="29" borderId="19" xfId="60" applyFont="1" applyBorder="1" applyAlignment="1" applyProtection="1">
      <alignment horizontal="center" vertical="center" wrapText="1"/>
      <protection/>
    </xf>
    <xf numFmtId="0" fontId="7" fillId="34" borderId="12" xfId="64" applyFont="1" applyFill="1" applyBorder="1" applyAlignment="1" applyProtection="1">
      <alignment horizontal="left" vertical="center" wrapText="1"/>
      <protection/>
    </xf>
    <xf numFmtId="3" fontId="3" fillId="29" borderId="15" xfId="60" applyNumberFormat="1" applyFont="1" applyBorder="1" applyAlignment="1">
      <alignment horizontal="center" vertical="center" wrapText="1"/>
      <protection/>
    </xf>
    <xf numFmtId="3" fontId="3" fillId="29" borderId="12" xfId="60" applyNumberFormat="1" applyFont="1" applyBorder="1" applyAlignment="1">
      <alignment horizontal="center" vertical="center" wrapText="1"/>
      <protection/>
    </xf>
    <xf numFmtId="4" fontId="3" fillId="2" borderId="15" xfId="60" applyNumberFormat="1" applyFont="1" applyFill="1" applyBorder="1" applyAlignment="1" applyProtection="1">
      <alignment horizontal="center" vertical="center"/>
      <protection/>
    </xf>
    <xf numFmtId="4" fontId="3" fillId="2" borderId="12" xfId="60" applyNumberFormat="1" applyFont="1" applyFill="1" applyBorder="1" applyAlignment="1" applyProtection="1">
      <alignment horizontal="center" vertical="center"/>
      <protection/>
    </xf>
    <xf numFmtId="0" fontId="3" fillId="0" borderId="15" xfId="64" applyBorder="1" applyAlignment="1" applyProtection="1">
      <alignment horizontal="left" vertical="center"/>
      <protection/>
    </xf>
    <xf numFmtId="0" fontId="3" fillId="0" borderId="12" xfId="64" applyBorder="1" applyAlignment="1" applyProtection="1">
      <alignment horizontal="left" vertical="center"/>
      <protection/>
    </xf>
    <xf numFmtId="0" fontId="3" fillId="29" borderId="15" xfId="60" applyFont="1" applyBorder="1" applyAlignment="1" applyProtection="1">
      <alignment horizontal="left" vertical="center" wrapText="1"/>
      <protection locked="0"/>
    </xf>
    <xf numFmtId="0" fontId="3" fillId="29" borderId="12" xfId="60" applyFont="1" applyBorder="1" applyAlignment="1" applyProtection="1">
      <alignment horizontal="left" vertical="center" wrapText="1"/>
      <protection locked="0"/>
    </xf>
    <xf numFmtId="165" fontId="4" fillId="37" borderId="14" xfId="0" applyNumberFormat="1" applyFont="1" applyFill="1" applyBorder="1" applyAlignment="1">
      <alignment horizontal="center" vertical="center" wrapText="1"/>
    </xf>
    <xf numFmtId="165" fontId="4" fillId="37" borderId="18" xfId="0" applyNumberFormat="1" applyFont="1" applyFill="1" applyBorder="1" applyAlignment="1">
      <alignment horizontal="center" vertical="center" wrapText="1"/>
    </xf>
    <xf numFmtId="4" fontId="4" fillId="36" borderId="1" xfId="0" applyNumberFormat="1" applyFont="1" applyFill="1" applyBorder="1" applyAlignment="1">
      <alignment horizontal="center" vertical="center" wrapText="1"/>
    </xf>
    <xf numFmtId="4" fontId="4" fillId="37" borderId="1" xfId="0" applyNumberFormat="1" applyFont="1" applyFill="1" applyBorder="1" applyAlignment="1">
      <alignment horizontal="center" vertical="center" wrapText="1"/>
    </xf>
    <xf numFmtId="1" fontId="2" fillId="36" borderId="1" xfId="0" applyFont="1" applyFill="1" applyBorder="1" applyAlignment="1">
      <alignment horizontal="center" vertical="center"/>
    </xf>
    <xf numFmtId="3" fontId="4" fillId="37" borderId="1" xfId="0" applyNumberFormat="1" applyFont="1" applyFill="1" applyBorder="1" applyAlignment="1">
      <alignment horizontal="center" vertical="center" wrapText="1"/>
    </xf>
    <xf numFmtId="1" fontId="4" fillId="36" borderId="1" xfId="0" applyFont="1" applyFill="1" applyBorder="1" applyAlignment="1">
      <alignment horizontal="center" vertical="center" wrapText="1"/>
    </xf>
    <xf numFmtId="1" fontId="4" fillId="37" borderId="1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vid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I" xfId="59"/>
    <cellStyle name="Normal 2" xfId="60"/>
    <cellStyle name="Note" xfId="61"/>
    <cellStyle name="Output" xfId="62"/>
    <cellStyle name="Percent" xfId="63"/>
    <cellStyle name="Regular" xfId="64"/>
    <cellStyle name="Title" xfId="65"/>
    <cellStyle name="Total" xfId="66"/>
    <cellStyle name="Warning Text" xfId="67"/>
  </cellStyles>
  <dxfs count="55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ysononline.sharepoint.com/Users/Tim/Dropbox/Food4Schools/Mass/Bids/2018-2019/Submitted%20Bids/Grocery/Thurstons/Thurston's%20Bid%20Update%20January%2021,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rston Foods, Inc."/>
      <sheetName val="FFS Item Summary"/>
      <sheetName val="Release Notes"/>
      <sheetName val="FFS Master List"/>
      <sheetName val="Advance"/>
      <sheetName val="Comida"/>
      <sheetName val="JTM"/>
      <sheetName val="Maid Rite"/>
      <sheetName val="Sheet1"/>
    </sheetNames>
    <sheetDataSet>
      <sheetData sheetId="0">
        <row r="581">
          <cell r="R581">
            <v>11791048.090000011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z2je4fmslewln1m/DC%20HM.pdf?dl=0" TargetMode="External" /><Relationship Id="rId2" Type="http://schemas.openxmlformats.org/officeDocument/2006/relationships/hyperlink" Target="https://www.dropbox.com/s/fzns9v2pba8s4yn/DC%20Syrup.pdf?dl=0" TargetMode="External" /><Relationship Id="rId3" Type="http://schemas.openxmlformats.org/officeDocument/2006/relationships/hyperlink" Target="https://www.dropbox.com/s/suy0avzlf686kiz/Disp%20BBQ.pdf?dl=0" TargetMode="External" /><Relationship Id="rId4" Type="http://schemas.openxmlformats.org/officeDocument/2006/relationships/hyperlink" Target="https://www.dropbox.com/s/t4y4w0nt29giq9h/Disp%20Must.pdf?dl=0" TargetMode="External" /><Relationship Id="rId5" Type="http://schemas.openxmlformats.org/officeDocument/2006/relationships/hyperlink" Target="https://www.dropbox.com/s/5z2w8zgfp2g9oy4/Upstate%20Van%20bulk%209866.pdf?dl=0" TargetMode="External" /><Relationship Id="rId6" Type="http://schemas.openxmlformats.org/officeDocument/2006/relationships/hyperlink" Target="https://www.dropbox.com/s/eklgxpns84e2o3z/Dannon%20Pro%20yogurt.pdf?dl=0" TargetMode="External" /><Relationship Id="rId7" Type="http://schemas.openxmlformats.org/officeDocument/2006/relationships/hyperlink" Target="https://www.dropbox.com/s/ucqzszytb9ct4u8/33504_onion%20Rings%20PFS.pdf?dl=0" TargetMode="External" /><Relationship Id="rId8" Type="http://schemas.openxmlformats.org/officeDocument/2006/relationships/hyperlink" Target="https://www.dropbox.com/s/2epr9xljv16ruhd/Smuckers%20small%20grape.pdf?dl=0" TargetMode="External" /><Relationship Id="rId9" Type="http://schemas.openxmlformats.org/officeDocument/2006/relationships/hyperlink" Target="https://www.dropbox.com/s/9bi0mff1o7lz4vz/1000000496_050621.pdf?dl=0" TargetMode="External" /><Relationship Id="rId10" Type="http://schemas.openxmlformats.org/officeDocument/2006/relationships/hyperlink" Target="https://www.dropbox.com/s/rsx3dfuuvbciaa0/FL%20Tostitos%20WG%20Tortilla%20Chips%20Bulk%2020437.pdf?dl=0" TargetMode="External" /><Relationship Id="rId11" Type="http://schemas.openxmlformats.org/officeDocument/2006/relationships/hyperlink" Target="https://www.dropbox.com/s/h9j3tur85louqjj/Kellogg%20Nutrigrain%20Bar%20Apple%2010121%20CN.pdf?dl=0" TargetMode="External" /><Relationship Id="rId12" Type="http://schemas.openxmlformats.org/officeDocument/2006/relationships/hyperlink" Target="https://www.dropbox.com/s/p6ftfpabh2vpolu/Kellogg%20Nutrigrain%20Bar%20Strawberry%2010110%20CN.pdf?dl=0" TargetMode="External" /><Relationship Id="rId13" Type="http://schemas.openxmlformats.org/officeDocument/2006/relationships/hyperlink" Target="https://www.dropbox.com/s/xy9juiyj737nrms/G%20Mills%20Simply%20Chex%20Cheddar%2010153%20CN.pdf?dl=0" TargetMode="External" /><Relationship Id="rId14" Type="http://schemas.openxmlformats.org/officeDocument/2006/relationships/hyperlink" Target="https://www.dropbox.com/s/23u38g78awz5wbs/Yangs%20General%20Tso%2015563-0%2007062017.pdf?dl=0" TargetMode="External" /><Relationship Id="rId15" Type="http://schemas.openxmlformats.org/officeDocument/2006/relationships/hyperlink" Target="https://www.dropbox.com/s/a37q3ikga8vpjgo/Yangs%20Mandarin%20Orange%20Chicken%20Jr%20Specifications%20Item%20%2315555-5.pdf?dl=0" TargetMode="External" /><Relationship Id="rId16" Type="http://schemas.openxmlformats.org/officeDocument/2006/relationships/hyperlink" Target="https://www.dropbox.com/s/eed215v46x85y9f/Kellogg%20WG%20Cheese%20It%20Bulk%2011314%20CN.pdf?dl=0" TargetMode="External" /><Relationship Id="rId17" Type="http://schemas.openxmlformats.org/officeDocument/2006/relationships/hyperlink" Target="https://www.dropbox.com/s/3hx9xpib8cemf8n/bush23303_texasranchero_digital_final_aug2017.pdf?dl=0" TargetMode="External" /><Relationship Id="rId18" Type="http://schemas.openxmlformats.org/officeDocument/2006/relationships/hyperlink" Target="https://www.dropbox.com/s/p9p981gwfdy6k9t/Bush_Product_Nutritionals_Reduced-Sodium-Vegetarian-Baked-Beans.pdf?dl=0" TargetMode="External" /><Relationship Id="rId19" Type="http://schemas.openxmlformats.org/officeDocument/2006/relationships/hyperlink" Target="https://www.dropbox.com/s/54az79prhntua4i/Butter%20buds%2056217.pdf?dl=0" TargetMode="External" /><Relationship Id="rId20" Type="http://schemas.openxmlformats.org/officeDocument/2006/relationships/hyperlink" Target="https://www.dropbox.com/s/mjczv202dj2knz1/Dakota%20Penne.pdf?dl=0" TargetMode="External" /><Relationship Id="rId21" Type="http://schemas.openxmlformats.org/officeDocument/2006/relationships/hyperlink" Target="https://www.dropbox.com/s/1b25fwqmij4hciw/Dakota%20Elbows.pdf?dl=0" TargetMode="External" /><Relationship Id="rId22" Type="http://schemas.openxmlformats.org/officeDocument/2006/relationships/hyperlink" Target="https://www.dropbox.com/s/w7whk8skaqflhp7/Guacamole%20product_specification_10071179193425.pdf?dl=0" TargetMode="External" /><Relationship Id="rId23" Type="http://schemas.openxmlformats.org/officeDocument/2006/relationships/hyperlink" Target="https://www.dropbox.com/s/7r3528cig85q2kg/Kens%20HM%20cup.pdf?dl=0" TargetMode="External" /><Relationship Id="rId24" Type="http://schemas.openxmlformats.org/officeDocument/2006/relationships/hyperlink" Target="https://www.dropbox.com/s/5nfnjpnvnw2ab34/Refried%20Beans%2010302.pdf?dl=0" TargetMode="External" /><Relationship Id="rId25" Type="http://schemas.openxmlformats.org/officeDocument/2006/relationships/hyperlink" Target="https://www.dropbox.com/s/3jfbq1wt5i6mzez/FF%20Corn%20dog.pdf?dl=0" TargetMode="External" /><Relationship Id="rId26" Type="http://schemas.openxmlformats.org/officeDocument/2006/relationships/hyperlink" Target="https://www.dropbox.com/s/i8tgh16xf9knzvp/Bakecrafter%20waffle%201453%2008012017.pdf?dl=0" TargetMode="External" /><Relationship Id="rId27" Type="http://schemas.openxmlformats.org/officeDocument/2006/relationships/hyperlink" Target="https://www.dropbox.com/s/xk3u61edv4ctzsd/Tasty%20Breadstick.pdf?dl=0" TargetMode="External" /><Relationship Id="rId28" Type="http://schemas.openxmlformats.org/officeDocument/2006/relationships/hyperlink" Target="https://www.dropbox.com/s/5d4as1oazjsg2l4/OIF03456_050621.pdf?dl=0" TargetMode="External" /><Relationship Id="rId29" Type="http://schemas.openxmlformats.org/officeDocument/2006/relationships/hyperlink" Target="https://www.dropbox.com/s/15le08o292z069s/1000006188_050621.pdf?dl=0" TargetMode="External" /><Relationship Id="rId30" Type="http://schemas.openxmlformats.org/officeDocument/2006/relationships/hyperlink" Target="https://www.dropbox.com/s/vr8acewu56l49lo/Hersheys%20Chocolate%20milk%20SS.pdf?dl=0" TargetMode="External" /><Relationship Id="rId31" Type="http://schemas.openxmlformats.org/officeDocument/2006/relationships/hyperlink" Target="https://www.dropbox.com/s/4dtldxslx4q7plh/Hersheys%20white%20milk%20SS.pdf?dl=0" TargetMode="External" /><Relationship Id="rId32" Type="http://schemas.openxmlformats.org/officeDocument/2006/relationships/hyperlink" Target="https://www.dropbox.com/s/85gac63ihgnotls/Wild%20Mikes%20Jalapeno%20bites.pdf?dl=0" TargetMode="External" /><Relationship Id="rId33" Type="http://schemas.openxmlformats.org/officeDocument/2006/relationships/hyperlink" Target="https://www.dropbox.com/s/kr9wkjx0gr837z5/080666wgpancakebite2goe.pdf?dl=0" TargetMode="External" /><Relationship Id="rId34" Type="http://schemas.openxmlformats.org/officeDocument/2006/relationships/hyperlink" Target="https://www.dropbox.com/s/0861v5rizcasfpc/SUPER%20BAKERY%20-%207787%20-%20WG%206%20PK%20MINI%20POWDERED%20DONUTS.pdf?dl=0" TargetMode="External" /><Relationship Id="rId35" Type="http://schemas.openxmlformats.org/officeDocument/2006/relationships/hyperlink" Target="https://www.dropbox.com/s/0wltflh40m8k8yu/SUPER%20BAKERY%20-%207786%20-%20WG%206%20PK%20MINI%20CHOCOLATE%20DONUTS.pdf?dl=0" TargetMode="External" /><Relationship Id="rId36" Type="http://schemas.openxmlformats.org/officeDocument/2006/relationships/hyperlink" Target="https://www.dropbox.com/s/jsjzv2fuvca8wqm/Quaker%20oatmeal%2031682.pdf?dl=0" TargetMode="External" /><Relationship Id="rId37" Type="http://schemas.openxmlformats.org/officeDocument/2006/relationships/hyperlink" Target="https://www.dropbox.com/s/uy4v712m1f0gbeh/Instant%20Oatmeal%20Express%20Apple%20%20Cinnamon%201%2051%20Nutrtiion%201-17.pdf?dl=0" TargetMode="External" /><Relationship Id="rId38" Type="http://schemas.openxmlformats.org/officeDocument/2006/relationships/hyperlink" Target="https://www.dropbox.com/s/rh0rhgpnxpthkan/Del%20Monte%20Pears.pdf?dl=0" TargetMode="External" /><Relationship Id="rId39" Type="http://schemas.openxmlformats.org/officeDocument/2006/relationships/hyperlink" Target="https://www.dropbox.com/s/j4epikvtsnsk5y9/Del%20Monte%20Peaches.pdf?dl=0" TargetMode="External" /><Relationship Id="rId40" Type="http://schemas.openxmlformats.org/officeDocument/2006/relationships/hyperlink" Target="https://www.dropbox.com/s/uarj3s76vqa7kqa/300151-Gluten-Free-Cheese-Pizza-Spec-Sheet-January-2017.pdf?dl=0" TargetMode="External" /><Relationship Id="rId41" Type="http://schemas.openxmlformats.org/officeDocument/2006/relationships/hyperlink" Target="https://www.dropbox.com/s/6f225gw2pwshmpk/300156-Gluten-Free-Bread-Slice-Spec-Sheet-August-2016.pdf?dl=0" TargetMode="External" /><Relationship Id="rId42" Type="http://schemas.openxmlformats.org/officeDocument/2006/relationships/hyperlink" Target="https://www.dropbox.com/s/16lkpiihiywbd2s/300154-Gluten-Free-Hot-Dog-Bun-Spec-Sheet-August-2016.pdf?dl=0" TargetMode="External" /><Relationship Id="rId43" Type="http://schemas.openxmlformats.org/officeDocument/2006/relationships/hyperlink" Target="https://www.dropbox.com/s/5fxa4lfssgr0rcs/300155-Gluten-Free-Hamburger-Bun-Spec-Sheet-August-2016.pdf?dl=0" TargetMode="External" /><Relationship Id="rId44" Type="http://schemas.openxmlformats.org/officeDocument/2006/relationships/hyperlink" Target="https://www.dropbox.com/s/z5ecb6erltruoyd/300152-Gluten-Free-Chicken-Chunks-5.5-oz-Spec-Sheet-August-2016.pdf?dl=0" TargetMode="External" /><Relationship Id="rId45" Type="http://schemas.openxmlformats.org/officeDocument/2006/relationships/hyperlink" Target="https://www.dropbox.com/s/yy9ktlojmt22h9c/Switch%20Nutirionals%20Fruit%20Punch%20010417.pdf?dl=0" TargetMode="External" /><Relationship Id="rId46" Type="http://schemas.openxmlformats.org/officeDocument/2006/relationships/hyperlink" Target="https://www.dropbox.com/s/rprizlz0abr5wd0/Switch%20Nutritionals%20Kiwi%20Berry%20010417.pdf?dl=0" TargetMode="External" /><Relationship Id="rId47" Type="http://schemas.openxmlformats.org/officeDocument/2006/relationships/hyperlink" Target="https://www.dropbox.com/s/yp0ctwr548hz2xh/Switch%20Nutritionals%20Orange%20Tangerine%20010417.pdf?dl=0" TargetMode="External" /><Relationship Id="rId48" Type="http://schemas.openxmlformats.org/officeDocument/2006/relationships/hyperlink" Target="https://www.dropbox.com/s/nwoeqltzr4gdp6w/Switch%20Nutritionals%20Watermelon%20Strawberry%20010417.pdf?dl=0" TargetMode="External" /><Relationship Id="rId49" Type="http://schemas.openxmlformats.org/officeDocument/2006/relationships/hyperlink" Target="https://www.dropbox.com/s/0npn09o6zw82i41/Brakebush%205810%20strips.pdf?dl=0" TargetMode="External" /><Relationship Id="rId50" Type="http://schemas.openxmlformats.org/officeDocument/2006/relationships/hyperlink" Target="https://www.dropbox.com/s/ydeqnjrkynyj2i7/Bridgford%20PFS%206285.pdf?dl=0" TargetMode="External" /><Relationship Id="rId51" Type="http://schemas.openxmlformats.org/officeDocument/2006/relationships/hyperlink" Target="https://www.dropbox.com/s/qtxcgcome9tsnwi/MOM%20Marshmallow%20Mateys%202%20Bread%20Bowl%209611.pdf?dl=0" TargetMode="External" /><Relationship Id="rId52" Type="http://schemas.openxmlformats.org/officeDocument/2006/relationships/hyperlink" Target="https://www.dropbox.com/s/w8hi7m8qqy32kz4/kayem%20lower%20sodium%201018%20hd%20%28002%29.pdf?dl=0" TargetMode="External" /><Relationship Id="rId53" Type="http://schemas.openxmlformats.org/officeDocument/2006/relationships/hyperlink" Target="https://www.dropbox.com/s/73zywmuvfwcbge8/Bakecrafter%203357%20Pullman%2007052017.pdf?dl=0" TargetMode="External" /><Relationship Id="rId54" Type="http://schemas.openxmlformats.org/officeDocument/2006/relationships/hyperlink" Target="https://www.dropbox.com/s/wyfyhts0b0mefkz/Bridgford%206787.pdf?dl=0" TargetMode="External" /><Relationship Id="rId55" Type="http://schemas.openxmlformats.org/officeDocument/2006/relationships/hyperlink" Target="https://www.dropbox.com/s/p4tqf11cwypwj3o/Hadley%20Croissant%20139.pdf?dl=0" TargetMode="External" /><Relationship Id="rId56" Type="http://schemas.openxmlformats.org/officeDocument/2006/relationships/hyperlink" Target="https://www.dropbox.com/s/t1us4pxnhoqwkik/Richs%204x4%20Flatbread.pdf?dl=0" TargetMode="External" /><Relationship Id="rId57" Type="http://schemas.openxmlformats.org/officeDocument/2006/relationships/hyperlink" Target="https://www.dropbox.com/s/olq67523eb201gv/Bakecrafter%20Hot%20Dog%20Bun%20471.pdf?dl=0" TargetMode="External" /><Relationship Id="rId58" Type="http://schemas.openxmlformats.org/officeDocument/2006/relationships/hyperlink" Target="https://www.dropbox.com/s/bpk3j2nm3tcdm32/13839%20Mini%20bagel.pdf?dl=0" TargetMode="External" /><Relationship Id="rId59" Type="http://schemas.openxmlformats.org/officeDocument/2006/relationships/hyperlink" Target="https://www.dropbox.com/s/vcby0e0q4ac12du/7680000074%20Lender%27s%20White%20WG%20bagel-signed.pdf?dl=0" TargetMode="External" /><Relationship Id="rId60" Type="http://schemas.openxmlformats.org/officeDocument/2006/relationships/hyperlink" Target="https://www.dropbox.com/s/i9t6w8jpuab7wo4/7680000075%20Lender%27s%20White%20WG%20bagel-signed.pdf?dl=0" TargetMode="External" /><Relationship Id="rId61" Type="http://schemas.openxmlformats.org/officeDocument/2006/relationships/hyperlink" Target="https://www.dropbox.com/s/eu9wrbv4dyr0esn/7501.Super%20Slice%20Banana.pdf?dl=0" TargetMode="External" /><Relationship Id="rId62" Type="http://schemas.openxmlformats.org/officeDocument/2006/relationships/hyperlink" Target="https://www.dropbox.com/s/pll1entdcvjsz7n/7503.Super%20Slice%20Blueberry.pdf?dl=0" TargetMode="External" /><Relationship Id="rId63" Type="http://schemas.openxmlformats.org/officeDocument/2006/relationships/hyperlink" Target="https://www.dropbox.com/s/orcj4jr19cvvi2y/HWB5172%20WG%20Breakfast%20Bar.pdf?dl=0" TargetMode="External" /><Relationship Id="rId64" Type="http://schemas.openxmlformats.org/officeDocument/2006/relationships/hyperlink" Target="https://www.dropbox.com/s/oa1u1gy2nyvww8v/WWB5160%20WG%20Breakfast%20Bun.pdf?dl=0" TargetMode="External" /><Relationship Id="rId65" Type="http://schemas.openxmlformats.org/officeDocument/2006/relationships/hyperlink" Target="https://www.dropbox.com/s/ga88lp3zzv97kps/Sky%20Blue%20Crumb%20Cake272.pdf?dl=0" TargetMode="External" /><Relationship Id="rId66" Type="http://schemas.openxmlformats.org/officeDocument/2006/relationships/hyperlink" Target="https://www.dropbox.com/s/vxflccs6wq2f4ue/Richs%20Donut%20holes%2002725%2007062017.pdf?dl=0" TargetMode="External" /><Relationship Id="rId67" Type="http://schemas.openxmlformats.org/officeDocument/2006/relationships/hyperlink" Target="https://www.dropbox.com/s/0mdbp6pbp7gh8jp/14839_whole_grain_donut.pdf?dl=0" TargetMode="External" /><Relationship Id="rId68" Type="http://schemas.openxmlformats.org/officeDocument/2006/relationships/hyperlink" Target="https://www.dropbox.com/s/ih9w1zwz4qmptl1/Mini%20Cini.pdf?dl=0" TargetMode="External" /><Relationship Id="rId69" Type="http://schemas.openxmlformats.org/officeDocument/2006/relationships/hyperlink" Target="https://www.dropbox.com/s/099g9cea4vk99w0/06666.pdf?dl=0" TargetMode="External" /><Relationship Id="rId70" Type="http://schemas.openxmlformats.org/officeDocument/2006/relationships/hyperlink" Target="https://www.dropbox.com/s/09ruumjpfadwxbp/06661.pdf?dl=0" TargetMode="External" /><Relationship Id="rId71" Type="http://schemas.openxmlformats.org/officeDocument/2006/relationships/hyperlink" Target="https://www.dropbox.com/s/1ftobmvjrn74awc/BB%20muffin%2002661.pdf?dl=0" TargetMode="External" /><Relationship Id="rId72" Type="http://schemas.openxmlformats.org/officeDocument/2006/relationships/hyperlink" Target="https://www.dropbox.com/s/lqje33o0eo1h248/06670.pdf?dl=0" TargetMode="External" /><Relationship Id="rId73" Type="http://schemas.openxmlformats.org/officeDocument/2006/relationships/hyperlink" Target="https://www.dropbox.com/s/uen31em8qr9myx5/Cheerio.pdf?dl=0" TargetMode="External" /><Relationship Id="rId74" Type="http://schemas.openxmlformats.org/officeDocument/2006/relationships/hyperlink" Target="https://www.dropbox.com/s/m97m1n95j2yi0yn/HN%20Cheerio.pdf?dl=0" TargetMode="External" /><Relationship Id="rId75" Type="http://schemas.openxmlformats.org/officeDocument/2006/relationships/hyperlink" Target="https://www.dropbox.com/s/x7b1n6hcsvc85eo/Cin%20chex.pdf?dl=0" TargetMode="External" /><Relationship Id="rId76" Type="http://schemas.openxmlformats.org/officeDocument/2006/relationships/hyperlink" Target="https://www.dropbox.com/s/zyddocyz1dl9sux/CTC.pdf?dl=0" TargetMode="External" /><Relationship Id="rId77" Type="http://schemas.openxmlformats.org/officeDocument/2006/relationships/hyperlink" Target="https://www.dropbox.com/s/pc5j4fdpnl7kjhv/Cocoa%20Puffs.pdf?dl=0" TargetMode="External" /><Relationship Id="rId78" Type="http://schemas.openxmlformats.org/officeDocument/2006/relationships/hyperlink" Target="https://www.dropbox.com/s/8vsw537infxy6a8/Golden%20Grahams.pdf?dl=0" TargetMode="External" /><Relationship Id="rId79" Type="http://schemas.openxmlformats.org/officeDocument/2006/relationships/hyperlink" Target="https://www.dropbox.com/s/ul93csx6vs3z42c/Trix.pdf?dl=0" TargetMode="External" /><Relationship Id="rId80" Type="http://schemas.openxmlformats.org/officeDocument/2006/relationships/hyperlink" Target="https://www.dropbox.com/s/sxgrqroi1ay6p48/FF.pdf?dl=0" TargetMode="External" /><Relationship Id="rId81" Type="http://schemas.openxmlformats.org/officeDocument/2006/relationships/hyperlink" Target="https://www.dropbox.com/s/m4ir7r834jpgrcy/FMW.pdf?dl=0" TargetMode="External" /><Relationship Id="rId82" Type="http://schemas.openxmlformats.org/officeDocument/2006/relationships/hyperlink" Target="https://www.dropbox.com/s/ocrhjwy374bgtwr/RK.pdf?dl=0" TargetMode="External" /><Relationship Id="rId83" Type="http://schemas.openxmlformats.org/officeDocument/2006/relationships/hyperlink" Target="https://www.dropbox.com/s/vb1z75z0w087gsa/Red%20Gold%20Marinara%20cup%20168%20ct%2002192018.pdf?dl=0" TargetMode="External" /><Relationship Id="rId84" Type="http://schemas.openxmlformats.org/officeDocument/2006/relationships/hyperlink" Target="https://www.dropbox.com/s/sp2mkgvwc0sdqol/Cookie%20JJ%2004912%20Candy%201%20oz%2006282017.pdf?dl=0" TargetMode="External" /><Relationship Id="rId85" Type="http://schemas.openxmlformats.org/officeDocument/2006/relationships/hyperlink" Target="https://www.dropbox.com/s/cm85h5zsvwrte1n/Cookie%20JJ%2004911%20CC%201%20oz%2006272017.pdf?dl=0" TargetMode="External" /><Relationship Id="rId86" Type="http://schemas.openxmlformats.org/officeDocument/2006/relationships/hyperlink" Target="https://www.dropbox.com/s/8f5sch10yz2jkoq/Cookie%20JJ%2004915%20sugar%201%20oz%2006282017.pdf?dl=0" TargetMode="External" /><Relationship Id="rId87" Type="http://schemas.openxmlformats.org/officeDocument/2006/relationships/hyperlink" Target="https://www.dropbox.com/s/rys7nzuda41n7mt/smart_balance.pdf?dl=0" TargetMode="External" /><Relationship Id="rId88" Type="http://schemas.openxmlformats.org/officeDocument/2006/relationships/hyperlink" Target="https://www.dropbox.com/s/p37wkibbnp2938y/Michaels%20Foods%2014616-70202-00%201.5%20oz%20CF%20egg%20patty.pdf?dl=0" TargetMode="External" /><Relationship Id="rId89" Type="http://schemas.openxmlformats.org/officeDocument/2006/relationships/hyperlink" Target="https://www.dropbox.com/s/1isq0d19ktj8col/CinnamonGranola_bulk_GNC-5.0FS2238.pdf?dl=0" TargetMode="External" /><Relationship Id="rId90" Type="http://schemas.openxmlformats.org/officeDocument/2006/relationships/hyperlink" Target="https://www.dropbox.com/s/iod1x5xfto515mn/04914%20PFS.PDF?dl=0" TargetMode="External" /><Relationship Id="rId91" Type="http://schemas.openxmlformats.org/officeDocument/2006/relationships/hyperlink" Target="https://www.dropbox.com/s/6x4we9fud8wo0rm/04932%20PFS.PDF?dl=0" TargetMode="External" /><Relationship Id="rId92" Type="http://schemas.openxmlformats.org/officeDocument/2006/relationships/hyperlink" Target="https://www.dropbox.com/s/cpjlibhlb4f2yb6/04931%20PFS.PDF?dl=0" TargetMode="External" /><Relationship Id="rId93" Type="http://schemas.openxmlformats.org/officeDocument/2006/relationships/hyperlink" Target="https://www.dropbox.com/s/99vm5qjdemi4a0h/04934%20PFS.PDF?dl=0" TargetMode="External" /><Relationship Id="rId94" Type="http://schemas.openxmlformats.org/officeDocument/2006/relationships/hyperlink" Target="https://www.dropbox.com/s/0xkwpte4lsximeg/04935%20PFS.PDF?dl=0" TargetMode="External" /><Relationship Id="rId95" Type="http://schemas.openxmlformats.org/officeDocument/2006/relationships/hyperlink" Target="https://www.dropbox.com/s/14663ttdmamt4ah/Bakecrafter%201605.pdf?dl=0" TargetMode="External" /><Relationship Id="rId96" Type="http://schemas.openxmlformats.org/officeDocument/2006/relationships/hyperlink" Target="https://www.dropbox.com/s/b3p9kt3grn9dwbk/Jack%20Links.pdf?dl=0" TargetMode="External" /><Relationship Id="rId97" Type="http://schemas.openxmlformats.org/officeDocument/2006/relationships/hyperlink" Target="https://www.dropbox.com/s/b3p9kt3grn9dwbk/Jack%20Links.pdf?dl=0" TargetMode="External" /><Relationship Id="rId98" Type="http://schemas.openxmlformats.org/officeDocument/2006/relationships/hyperlink" Target="https://www.dropbox.com/s/6py3elx2eigs8g4/AC%20Cheerios.pdf?dl=0" TargetMode="External" /><Relationship Id="rId99" Type="http://schemas.openxmlformats.org/officeDocument/2006/relationships/hyperlink" Target="https://www.dropbox.com/s/5h86fsl2q8uvmax/Cheerio%20MG.pdf?dl=0" TargetMode="External" /><Relationship Id="rId100" Type="http://schemas.openxmlformats.org/officeDocument/2006/relationships/hyperlink" Target="https://www.dropbox.com/s/zeflft9im1k7t23/Rice%20Chex.pdf?dl=0" TargetMode="External" /><Relationship Id="rId101" Type="http://schemas.openxmlformats.org/officeDocument/2006/relationships/hyperlink" Target="https://www.dropbox.com/s/ysgzauhz28050rs/Kix.pdf?dl=0" TargetMode="External" /><Relationship Id="rId102" Type="http://schemas.openxmlformats.org/officeDocument/2006/relationships/hyperlink" Target="https://www.dropbox.com/s/hv76lnlzgqg6v0f/Corn%20flakes.pdf?dl=0" TargetMode="External" /><Relationship Id="rId103" Type="http://schemas.openxmlformats.org/officeDocument/2006/relationships/hyperlink" Target="https://www.dropbox.com/s/i1uzmm9je17q56j/LOL%20Mozz.pdf?dl=0" TargetMode="External" /><Relationship Id="rId104" Type="http://schemas.openxmlformats.org/officeDocument/2006/relationships/hyperlink" Target="https://www.dropbox.com/s/79giu2livcsx004/44881%20Cheddar_Cheese_Stick_ReducedFat_LandOLakes.pdf?dl=0" TargetMode="External" /><Relationship Id="rId105" Type="http://schemas.openxmlformats.org/officeDocument/2006/relationships/hyperlink" Target="https://www.dropbox.com/s/iihdmj2acdlf9ro/39911%20Cup%20Ultimate%20Cheddar%20Cheese%20Dip%20Cups.pdf?dl=0" TargetMode="External" /><Relationship Id="rId106" Type="http://schemas.openxmlformats.org/officeDocument/2006/relationships/hyperlink" Target="https://www.dropbox.com/s/3f4g1kka9szx631/Aesop%20Honey%20Wheat%20Bagel%204.5oz%20%2398195.pdf?dl=0" TargetMode="External" /><Relationship Id="rId107" Type="http://schemas.openxmlformats.org/officeDocument/2006/relationships/hyperlink" Target="https://www.dropbox.com/s/njjoqebr8jog2me/Michaels%20FT%2075016.pdf?dl=0" TargetMode="External" /><Relationship Id="rId108" Type="http://schemas.openxmlformats.org/officeDocument/2006/relationships/hyperlink" Target="https://www.dropbox.com/s/e9ka6bcz022n86p/Michaels%20Maple%20FT%2075010.pdf?dl=0" TargetMode="External" /><Relationship Id="rId109" Type="http://schemas.openxmlformats.org/officeDocument/2006/relationships/hyperlink" Target="https://www.dropbox.com/s/dggyyj5r1tnor8m/G%20Mills%20Corn%20Muffin%20Mix%2013102.pdf?dl=0" TargetMode="External" /><Relationship Id="rId110" Type="http://schemas.openxmlformats.org/officeDocument/2006/relationships/hyperlink" Target="https://www.dropbox.com/s/jmbk4nqovo685jv/Otis%2010143%20BB%20muffin.pdf?dl=0" TargetMode="External" /><Relationship Id="rId111" Type="http://schemas.openxmlformats.org/officeDocument/2006/relationships/hyperlink" Target="https://www.dropbox.com/s/4q5edif33jolv7f/Otis%2010145%20CC%20muffin.pdf?dl=0" TargetMode="External" /><Relationship Id="rId112" Type="http://schemas.openxmlformats.org/officeDocument/2006/relationships/hyperlink" Target="https://www.dropbox.com/s/ntamwbiv2rt68yz/Muffintown%202666%20AC%20Muffin.pdf?dl=0" TargetMode="External" /><Relationship Id="rId113" Type="http://schemas.openxmlformats.org/officeDocument/2006/relationships/hyperlink" Target="https://www.dropbox.com/s/yrpqgq8nd9d1yvy/Muffintown%202670%20CC%20Muffin.pdf?dl=0" TargetMode="External" /><Relationship Id="rId114" Type="http://schemas.openxmlformats.org/officeDocument/2006/relationships/hyperlink" Target="https://www.dropbox.com/s/tbop489lnr1qadt/Muffintown%206605%20Corn%20Muffin.pdf?dl=0" TargetMode="External" /><Relationship Id="rId115" Type="http://schemas.openxmlformats.org/officeDocument/2006/relationships/hyperlink" Target="https://www.dropbox.com/s/dwgekmbnloia45x/86151%2020085%20KRUSTEAZ%20Whole%20Grain%20Pancake%2012-12-1.14%20OZ.pdf?dl=0" TargetMode="External" /><Relationship Id="rId116" Type="http://schemas.openxmlformats.org/officeDocument/2006/relationships/hyperlink" Target="https://www.dropbox.com/s/1xmjp0oe9wbsw10/Bakecrafter%201637%20breadstick.pdf?dl=0" TargetMode="External" /><Relationship Id="rId117" Type="http://schemas.openxmlformats.org/officeDocument/2006/relationships/hyperlink" Target="https://www.dropbox.com/s/lozlyqhz59qgmtl/Bridgford%20Honey%20Wheat%20rolls.pdf?dl=0" TargetMode="External" /><Relationship Id="rId118" Type="http://schemas.openxmlformats.org/officeDocument/2006/relationships/hyperlink" Target="https://www.dropbox.com/s/2vedykhismhu5c6/08198%20%20WG%20Eng%20Muffin%20Nutritional%20%281%29.pdf?dl=0" TargetMode="External" /><Relationship Id="rId119" Type="http://schemas.openxmlformats.org/officeDocument/2006/relationships/hyperlink" Target="https://www.dropbox.com/s/xexo6ogy2nzehbt/Kens%20Boom%20Boom%20Sauce%2017480.pdf?dl=0" TargetMode="External" /><Relationship Id="rId120" Type="http://schemas.openxmlformats.org/officeDocument/2006/relationships/hyperlink" Target="https://www.dropbox.com/s/g5sgruxctl05sm8/Franks%20Red%20Hot%20Sauce%2025780.pdf?dl=0" TargetMode="External" /><Relationship Id="rId121" Type="http://schemas.openxmlformats.org/officeDocument/2006/relationships/hyperlink" Target="https://www.dropbox.com/s/7bjghktfb3w8ti7/Minors%20Zesty%20Orange%20Sauce%2025613.pdf?dl=0" TargetMode="External" /><Relationship Id="rId122" Type="http://schemas.openxmlformats.org/officeDocument/2006/relationships/hyperlink" Target="https://www.dropbox.com/s/l3r327qsbynozp6/Kraft%20Sweet%20%26%20Sour%20Sauce%202-1gal%2025684.pdf?dl=0" TargetMode="External" /><Relationship Id="rId123" Type="http://schemas.openxmlformats.org/officeDocument/2006/relationships/hyperlink" Target="https://www.dropbox.com/s/5h5upul010ootcv/Kraft%20Sweet%20and%20Sour%20Cups%2021405.pdf?dl=0" TargetMode="External" /><Relationship Id="rId124" Type="http://schemas.openxmlformats.org/officeDocument/2006/relationships/hyperlink" Target="https://www.dropbox.com/s/8k4dkc0qawhjo97/Kens%20SBR%20Teriyaki%20Glaze%2017503.pdf?dl=0" TargetMode="External" /><Relationship Id="rId125" Type="http://schemas.openxmlformats.org/officeDocument/2006/relationships/hyperlink" Target="https://www.dropbox.com/s/luqzscf5u9yuv9i/Philly%20Cream%20Cheese%20Whipped%2030776.pdf?dl=0" TargetMode="External" /><Relationship Id="rId126" Type="http://schemas.openxmlformats.org/officeDocument/2006/relationships/hyperlink" Target="https://www.dropbox.com/s/5jjpz7xmr221j6x/Michaels%20Foods%2014616-60676-00%20dry%20pack%20HB%20eggs%20CF.pdf?dl=0" TargetMode="External" /><Relationship Id="rId127" Type="http://schemas.openxmlformats.org/officeDocument/2006/relationships/hyperlink" Target="https://www.dropbox.com/s/aqp3w4w698yt7m7/Dannon%20Vanilla%20Greek%205.3oz%20Yogurt%2030531.pdf?dl=0" TargetMode="External" /><Relationship Id="rId128" Type="http://schemas.openxmlformats.org/officeDocument/2006/relationships/hyperlink" Target="https://www.dropbox.com/s/594rpxp076fxthv/Stonyfield%20Yogurt%20Quarts%2030538%2030544.pdf?dl=0" TargetMode="External" /><Relationship Id="rId129" Type="http://schemas.openxmlformats.org/officeDocument/2006/relationships/hyperlink" Target="https://www.dropbox.com/s/skmuo1vs879abjx/Yoplait%20Strawberry%20Yogurt%20Parfait%20Pro%2099577.pdf?dl=0" TargetMode="External" /><Relationship Id="rId130" Type="http://schemas.openxmlformats.org/officeDocument/2006/relationships/hyperlink" Target="https://www.dropbox.com/s/bbqvshsqs5yr6b0/Yoplait%20Vanilla%20Yogurt%20Parfait%20Pro%2030576.pdf?dl=0" TargetMode="External" /><Relationship Id="rId131" Type="http://schemas.openxmlformats.org/officeDocument/2006/relationships/hyperlink" Target="https://www.dropbox.com/s/ba8objhblmhqmd7/Dannon%20Danimals%20Straw%20Ban%204oz%20Yogurt%2030541.pdf?dl=0" TargetMode="External" /><Relationship Id="rId132" Type="http://schemas.openxmlformats.org/officeDocument/2006/relationships/hyperlink" Target="https://www.dropbox.com/s/7iehk729oqbjkpj/Dannon%20Danimals%20Vanilla%204oz%20Yogurt%2030513.pdf?dl=0" TargetMode="External" /><Relationship Id="rId133" Type="http://schemas.openxmlformats.org/officeDocument/2006/relationships/hyperlink" Target="https://www.dropbox.com/s/ijuglq3gxyijsit/Stonyfield%20Organic%20Variety%20Pack%204oz%2030525.pdf?dl=0" TargetMode="External" /><Relationship Id="rId134" Type="http://schemas.openxmlformats.org/officeDocument/2006/relationships/hyperlink" Target="https://www.dropbox.com/s/glknkhhfgnuztbg/Simplot%20Edamame%2031565%20CN.pdf?dl=0" TargetMode="External" /><Relationship Id="rId135" Type="http://schemas.openxmlformats.org/officeDocument/2006/relationships/hyperlink" Target="https://www.dropbox.com/s/q1ms56ta6gb4wck/UDI%27S%20Bread%2080902.pdf?dl=0" TargetMode="External" /><Relationship Id="rId136" Type="http://schemas.openxmlformats.org/officeDocument/2006/relationships/hyperlink" Target="https://www.dropbox.com/s/xxoxasig1enb3kl/Apple%20%26%20Eve%20Orange%20Tangerine%20Juice%204.23oz%206702.pdf?dl=0" TargetMode="External" /><Relationship Id="rId137" Type="http://schemas.openxmlformats.org/officeDocument/2006/relationships/hyperlink" Target="https://www.dropbox.com/s/7dpd2bdr7cptl61/Apple%20%26%20Eve%20Apple%20Juice%204.23oz%206716.pdf?dl=0" TargetMode="External" /><Relationship Id="rId138" Type="http://schemas.openxmlformats.org/officeDocument/2006/relationships/hyperlink" Target="https://www.dropbox.com/s/yew4rswklo03f4l/Apple%20%26%20Eve%20Fruitables%20Plus%20Tropical%20Twist%204.23oz%20%206724.pdf?dl=0" TargetMode="External" /><Relationship Id="rId139" Type="http://schemas.openxmlformats.org/officeDocument/2006/relationships/hyperlink" Target="https://www.dropbox.com/s/rbi1j8rqnjiz4do/Ardmore%20Cherry%20Star%204oz%2032513.pdf?dl=0" TargetMode="External" /><Relationship Id="rId140" Type="http://schemas.openxmlformats.org/officeDocument/2006/relationships/hyperlink" Target="https://www.dropbox.com/s/joyuujxb3164fey/Ardmore%20Dragon%20Punch%204oz%2032703.pdf?dl=0" TargetMode="External" /><Relationship Id="rId141" Type="http://schemas.openxmlformats.org/officeDocument/2006/relationships/hyperlink" Target="https://www.dropbox.com/s/fgqyebtyb81ouet/Ardmore%20Mango%20Wango%204oz%2032702.pdf?dl=0" TargetMode="External" /><Relationship Id="rId142" Type="http://schemas.openxmlformats.org/officeDocument/2006/relationships/hyperlink" Target="https://www.dropbox.com/s/dpco6dzl5hva63w/Maid%20Rite%20Beef%20Sliced%20Sirloin%20Tip%2037634.pdf?dl=0" TargetMode="External" /><Relationship Id="rId143" Type="http://schemas.openxmlformats.org/officeDocument/2006/relationships/hyperlink" Target="https://www.dropbox.com/s/pousahsgi75yyc7/Tyson%20Item%20666010-0928%20%2816660100928%29.pdf?dl=0" TargetMode="External" /><Relationship Id="rId144" Type="http://schemas.openxmlformats.org/officeDocument/2006/relationships/hyperlink" Target="https://www.dropbox.com/s/o0nr98ymdbb8x5u/Tyson%20Item%20026435-0928%20%2810264350928%29.pdf?dl=0" TargetMode="External" /><Relationship Id="rId145" Type="http://schemas.openxmlformats.org/officeDocument/2006/relationships/hyperlink" Target="https://www.dropbox.com/s/vhic15gpw91bfm0/Tyson%20Item%20070302-0928%20%2810703020928%29.pdf?dl=0" TargetMode="External" /><Relationship Id="rId146" Type="http://schemas.openxmlformats.org/officeDocument/2006/relationships/hyperlink" Target="https://www.dropbox.com/s/h8a16on39y8criu/Tyson%20Item%20038350-0928%20%2810383500928%29.pdf?dl=0" TargetMode="External" /><Relationship Id="rId147" Type="http://schemas.openxmlformats.org/officeDocument/2006/relationships/hyperlink" Target="https://www.dropbox.com/s/kihcgwepjqigh21/Tyson%20Item%20011026-0328%20%2810110260328%29.pdf?dl=0" TargetMode="External" /><Relationship Id="rId148" Type="http://schemas.openxmlformats.org/officeDocument/2006/relationships/hyperlink" Target="https://www.dropbox.com/s/mjrehyjvv0dny2z/Tyson%20Item%20070362-0928%20%2810703620928%29.pdf?dl=0" TargetMode="External" /><Relationship Id="rId149" Type="http://schemas.openxmlformats.org/officeDocument/2006/relationships/hyperlink" Target="https://www.dropbox.com/s/hdnhkefgn59m6m4/Tyson%20Item%20070304-0928%20%2810703040928%29.pdf?dl=0" TargetMode="External" /><Relationship Id="rId150" Type="http://schemas.openxmlformats.org/officeDocument/2006/relationships/hyperlink" Target="https://www.dropbox.com/s/wy4mbcyp3f1pin5/Tyson%20Item%20070312-0928%20%2810703120928%29.pdf?dl=0" TargetMode="External" /><Relationship Id="rId151" Type="http://schemas.openxmlformats.org/officeDocument/2006/relationships/hyperlink" Target="https://www.dropbox.com/s/6tq0xf0gn2rxxcm/Tyson%20Item%20070332-0928%20%2810703320928%29.pdf?dl=0" TargetMode="External" /><Relationship Id="rId152" Type="http://schemas.openxmlformats.org/officeDocument/2006/relationships/hyperlink" Target="https://www.dropbox.com/s/6v4e466xrx3bx36/Tyson%20Item%20005210-0928%20%2810052100928%29.pdf?dl=0" TargetMode="External" /><Relationship Id="rId153" Type="http://schemas.openxmlformats.org/officeDocument/2006/relationships/hyperlink" Target="https://www.dropbox.com/s/d4mvwot0wcq0way/Armour%20Bacon%20Round%20FC%20%2312033.pdf?dl=0" TargetMode="External" /><Relationship Id="rId154" Type="http://schemas.openxmlformats.org/officeDocument/2006/relationships/hyperlink" Target="https://www.dropbox.com/s/q1bahecdjvav7s2/Jennie%20O%20Turkey%20bacon.pdf?dl=0" TargetMode="External" /><Relationship Id="rId155" Type="http://schemas.openxmlformats.org/officeDocument/2006/relationships/hyperlink" Target="https://www.dropbox.com/s/ipipnjjq5nlewp9/Meisterchef%20bologna.pdf?dl=0" TargetMode="External" /><Relationship Id="rId156" Type="http://schemas.openxmlformats.org/officeDocument/2006/relationships/hyperlink" Target="https://www.dropbox.com/s/2ce19pu7jzgpqjd/ON%20Buffalo%20chicken.pdf?dl=0" TargetMode="External" /><Relationship Id="rId157" Type="http://schemas.openxmlformats.org/officeDocument/2006/relationships/hyperlink" Target="https://www.dropbox.com/s/luu0cz4ivcmagoh/Tyson%20Item%20002940-0928%20%2810029400928%29.pdf?dl=0" TargetMode="External" /><Relationship Id="rId158" Type="http://schemas.openxmlformats.org/officeDocument/2006/relationships/hyperlink" Target="https://www.dropbox.com/s/qie1sbijnu9x0e3/Highliner%20WG%20Pollock%20Bites%2035486.pdf?dl=0" TargetMode="External" /><Relationship Id="rId159" Type="http://schemas.openxmlformats.org/officeDocument/2006/relationships/hyperlink" Target="https://www.dropbox.com/s/80e9anf401m6glv/Highliner%20WG%20Pollock%20Fillet%203.6oz%20%231089271.pdf?dl=0" TargetMode="External" /><Relationship Id="rId160" Type="http://schemas.openxmlformats.org/officeDocument/2006/relationships/hyperlink" Target="https://www.dropbox.com/s/nm5uwsfs86e0wtf/Viking%20WG%20Fish%20Sticks%20Potato%20Crusted%2035397.pdf?dl=0" TargetMode="External" /><Relationship Id="rId161" Type="http://schemas.openxmlformats.org/officeDocument/2006/relationships/hyperlink" Target="https://www.dropbox.com/s/uhgfxgbq6c27kqi/Armour%20Franks%20Beef%20LS%2042764.pdf?dl=0" TargetMode="External" /><Relationship Id="rId162" Type="http://schemas.openxmlformats.org/officeDocument/2006/relationships/hyperlink" Target="https://www.dropbox.com/s/bg9ie2rq0ujwhga/Jennie%20O%20frank.pdf?dl=0" TargetMode="External" /><Relationship Id="rId163" Type="http://schemas.openxmlformats.org/officeDocument/2006/relationships/hyperlink" Target="https://www.dropbox.com/s/kwdhzcejr1d5nws/Hormel%20Ham%20Cooked%20Water%20Added%20%2313507.pdf?dl=0" TargetMode="External" /><Relationship Id="rId164" Type="http://schemas.openxmlformats.org/officeDocument/2006/relationships/hyperlink" Target="https://www.dropbox.com/s/siquf5itge5xcws/TNT%20Ham.pdf?dl=0" TargetMode="External" /><Relationship Id="rId165" Type="http://schemas.openxmlformats.org/officeDocument/2006/relationships/hyperlink" Target="https://www.dropbox.com/s/yzk7akb8beb7oaw/Tyson%20Pepperoni%2025%23%2043070.pdf?dl=0" TargetMode="External" /><Relationship Id="rId166" Type="http://schemas.openxmlformats.org/officeDocument/2006/relationships/hyperlink" Target="https://www.dropbox.com/s/q3b9l4x6lsjhdps/Jennie%20O%20pepperoni.pdf?dl=0" TargetMode="External" /><Relationship Id="rId167" Type="http://schemas.openxmlformats.org/officeDocument/2006/relationships/hyperlink" Target="https://www.dropbox.com/s/nhqctckt5wrp37m/TNT%20Roast%20Beef.pdf?dl=0" TargetMode="External" /><Relationship Id="rId168" Type="http://schemas.openxmlformats.org/officeDocument/2006/relationships/hyperlink" Target="https://www.dropbox.com/s/efkwo5y85w711pd/Hormel%20Salami.pdf?dl=0" TargetMode="External" /><Relationship Id="rId169" Type="http://schemas.openxmlformats.org/officeDocument/2006/relationships/hyperlink" Target="https://www.dropbox.com/s/8ra60os96189ys0/Jones%20Sausage%20Link%20Light%2043677.pdf?dl=0" TargetMode="External" /><Relationship Id="rId170" Type="http://schemas.openxmlformats.org/officeDocument/2006/relationships/hyperlink" Target="https://www.dropbox.com/s/py2mihk3jw0n9f7/Kayen%20Italian%20sausage.pdf?dl=0" TargetMode="External" /><Relationship Id="rId171" Type="http://schemas.openxmlformats.org/officeDocument/2006/relationships/hyperlink" Target="https://www.dropbox.com/s/kzie7zxiauojioj/Jones%20chicken%20sausage.pdf?dl=0" TargetMode="External" /><Relationship Id="rId172" Type="http://schemas.openxmlformats.org/officeDocument/2006/relationships/hyperlink" Target="https://www.dropbox.com/s/efq335azpp8hc7z/Jones%20chicken%20sausage%20patty.pdf?dl=0" TargetMode="External" /><Relationship Id="rId173" Type="http://schemas.openxmlformats.org/officeDocument/2006/relationships/hyperlink" Target="https://www.dropbox.com/s/c8frvwgx2stpyim/Hormel%20Sausage%20Patty.pdf?dl=0" TargetMode="External" /><Relationship Id="rId174" Type="http://schemas.openxmlformats.org/officeDocument/2006/relationships/hyperlink" Target="https://www.dropbox.com/s/3tntrcizcylq7mz/Jennie%20O%20Turkey%20Sausage%20Patty.pdf?dl=0" TargetMode="External" /><Relationship Id="rId175" Type="http://schemas.openxmlformats.org/officeDocument/2006/relationships/hyperlink" Target="https://www.dropbox.com/s/w8vm5wmttk85vtl/Starkist%20Tuna.pdf?dl=0" TargetMode="External" /><Relationship Id="rId176" Type="http://schemas.openxmlformats.org/officeDocument/2006/relationships/hyperlink" Target="https://www.dropbox.com/s/9uih25mgr7moish/Jennie%20O%20Turkey%20Breast.pdf?dl=0" TargetMode="External" /><Relationship Id="rId177" Type="http://schemas.openxmlformats.org/officeDocument/2006/relationships/hyperlink" Target="https://www.dropbox.com/s/oon6bnmex6bboda/TNT%20Turkey%20Breast.pdf?dl=0" TargetMode="External" /><Relationship Id="rId178" Type="http://schemas.openxmlformats.org/officeDocument/2006/relationships/hyperlink" Target="https://www.dropbox.com/s/28molqwyh1n1kov/Armour%20Bacon%20Bits%20%2312254.pdf?dl=0" TargetMode="External" /><Relationship Id="rId179" Type="http://schemas.openxmlformats.org/officeDocument/2006/relationships/hyperlink" Target="https://www.dropbox.com/s/qss3aq57co17anb/Vegalene%20Allergen%20Free%20Pan%20Coating%2013717.pdf?dl=0" TargetMode="External" /><Relationship Id="rId180" Type="http://schemas.openxmlformats.org/officeDocument/2006/relationships/hyperlink" Target="https://www.dropbox.com/s/v6jcbo9u9k7y1lp/Don%20Pepino%20Pizza%20Sauce%20Heavy%2005296.pdf?dl=0" TargetMode="External" /><Relationship Id="rId181" Type="http://schemas.openxmlformats.org/officeDocument/2006/relationships/hyperlink" Target="https://www.dropbox.com/s/yig90cp7nncbwmn/Huy%20Fong%20Sriracha%20Hot%20Sauce%2098025.pdf?dl=0" TargetMode="External" /><Relationship Id="rId182" Type="http://schemas.openxmlformats.org/officeDocument/2006/relationships/hyperlink" Target="https://www.dropbox.com/s/uc2j3jlsduwv8do/Foothill%20Taco%20Seasoning%2020640.pdf?dl=0" TargetMode="External" /><Relationship Id="rId183" Type="http://schemas.openxmlformats.org/officeDocument/2006/relationships/hyperlink" Target="https://www.dropbox.com/s/uf5ivg0p14y2awg/Major%20Vegetable%20Base%20LS%20GF%20No%20MSG%208710.pdf?dl=0" TargetMode="External" /><Relationship Id="rId184" Type="http://schemas.openxmlformats.org/officeDocument/2006/relationships/hyperlink" Target="https://www.dropbox.com/s/p5k2iylos50ocqc/campbells_classic_healthy_request_chicken_noodle_7938_product_details.pdf?dl=0" TargetMode="External" /><Relationship Id="rId185" Type="http://schemas.openxmlformats.org/officeDocument/2006/relationships/hyperlink" Target="https://www.dropbox.com/s/isfndrwkc3d1fzr/Amazing%20Chickpea%20F9030%20Chocolate.pdf?dl=0" TargetMode="External" /><Relationship Id="rId186" Type="http://schemas.openxmlformats.org/officeDocument/2006/relationships/hyperlink" Target="https://www.dropbox.com/s/mjfcgg4xm10e6wz/Pure%20Stevia%20Sweetener%2021329.pdf?dl=0" TargetMode="External" /><Relationship Id="rId187" Type="http://schemas.openxmlformats.org/officeDocument/2006/relationships/hyperlink" Target="https://www.dropbox.com/s/m0u959djpq5aszl/Stove%20Top%20Chicken%20Stuffing%20Mix%2024961.pdf?dl=0" TargetMode="External" /><Relationship Id="rId188" Type="http://schemas.openxmlformats.org/officeDocument/2006/relationships/hyperlink" Target="https://www.dropbox.com/s/hnmevq0nrfhi60v/Tasty%20Lasagna.pdf?dl=0" TargetMode="External" /><Relationship Id="rId189" Type="http://schemas.openxmlformats.org/officeDocument/2006/relationships/hyperlink" Target="https://www.dropbox.com/s/816rldkrmjgna9t/Max%20WG%20Maxstick%20.75%20grains%2041977.pdf?dl=0" TargetMode="External" /><Relationship Id="rId190" Type="http://schemas.openxmlformats.org/officeDocument/2006/relationships/hyperlink" Target="https://www.dropbox.com/s/9mwsy54ofbojep2/Max%20WG%20Stuffed%20Crust%20Pizza%2042275.pdf?dl=0" TargetMode="External" /><Relationship Id="rId191" Type="http://schemas.openxmlformats.org/officeDocument/2006/relationships/hyperlink" Target="https://www.dropbox.com/s/aogjcaxl15abhr5/Wild%20Mike%27s%2080550-80650%20SPEC%20SHEET-PFS-MMA-GRAINS.pdf?dl=0" TargetMode="External" /><Relationship Id="rId192" Type="http://schemas.openxmlformats.org/officeDocument/2006/relationships/hyperlink" Target="https://www.dropbox.com/s/snr37tz11t7k54p/78985%20Big%20Daddy%20Rolled%20edge.pdf?dl=0" TargetMode="External" /><Relationship Id="rId193" Type="http://schemas.openxmlformats.org/officeDocument/2006/relationships/hyperlink" Target="https://www.dropbox.com/s/i2bdffzn7qmwjej/78356%20Tonys%20FB%20Pizza.pdf?dl=0" TargetMode="External" /><Relationship Id="rId194" Type="http://schemas.openxmlformats.org/officeDocument/2006/relationships/hyperlink" Target="https://www.dropbox.com/s/7t5avu1f4ijexr0/78368%20Tonys%205%20inch%20round.pdf?dl=0" TargetMode="External" /><Relationship Id="rId195" Type="http://schemas.openxmlformats.org/officeDocument/2006/relationships/hyperlink" Target="https://www.dropbox.com/s/9a9kgczlru45i0x/78359%20Tonys%20Garlic%20FB%20Pizza.pdf?dl=0" TargetMode="External" /><Relationship Id="rId196" Type="http://schemas.openxmlformats.org/officeDocument/2006/relationships/hyperlink" Target="https://www.dropbox.com/s/8z1u8jgtgwcimin/78673%204x6%20Tonys%20pizza.pdf?dl=0" TargetMode="External" /><Relationship Id="rId197" Type="http://schemas.openxmlformats.org/officeDocument/2006/relationships/hyperlink" Target="https://www.dropbox.com/s/x15luyfk7tydjf7/MCF03761_012721.pdf?dl=0" TargetMode="External" /><Relationship Id="rId198" Type="http://schemas.openxmlformats.org/officeDocument/2006/relationships/hyperlink" Target="https://www.dropbox.com/s/essqbk542bnk95e/Simplot%20Sidewinder%20Fries%20Conquest%2032078%20CN.pdf?dl=0" TargetMode="External" /><Relationship Id="rId199" Type="http://schemas.openxmlformats.org/officeDocument/2006/relationships/hyperlink" Target="https://www.dropbox.com/s/tmhgkx2km5nhg2t/Simplot%20Sidewinder%20Fries%20Smokey%20BBQ%2032087%20CN.pdf?dl=0" TargetMode="External" /><Relationship Id="rId200" Type="http://schemas.openxmlformats.org/officeDocument/2006/relationships/hyperlink" Target="https://www.dropbox.com/s/xxlg126b254g8n4/1000004108_012821.pdf?dl=0" TargetMode="External" /><Relationship Id="rId201" Type="http://schemas.openxmlformats.org/officeDocument/2006/relationships/hyperlink" Target="https://www.dropbox.com/s/p14jl8k94ffmsch/1000004309_061721.pdf?dl=0" TargetMode="External" /><Relationship Id="rId202" Type="http://schemas.openxmlformats.org/officeDocument/2006/relationships/hyperlink" Target="https://www.dropbox.com/s/ncf4vgyh25y9eiw/Simplot%20Tri%20Tater%20Potatoes%2032096%20CN.pdf?dl=0" TargetMode="External" /><Relationship Id="rId203" Type="http://schemas.openxmlformats.org/officeDocument/2006/relationships/hyperlink" Target="https://www.dropbox.com/s/c2iklb4fuqoror2/Simplot%20Spudster%20Potatoes%2032095%20CN.pdf?dl=0" TargetMode="External" /><Relationship Id="rId204" Type="http://schemas.openxmlformats.org/officeDocument/2006/relationships/hyperlink" Target="https://www.dropbox.com/s/0k73pxpgwtzy9k6/Simplot%20Sweet%20Potato%20Gems%2032098%20CN.pdf?dl=0" TargetMode="External" /><Relationship Id="rId205" Type="http://schemas.openxmlformats.org/officeDocument/2006/relationships/hyperlink" Target="https://www.dropbox.com/s/hrb35egufq17hnx/G%20Mills%20Cereal%20Bar%20Cinn%20Toast%20Crunch%2010134%20CN.pdf?dl=0" TargetMode="External" /><Relationship Id="rId206" Type="http://schemas.openxmlformats.org/officeDocument/2006/relationships/hyperlink" Target="https://www.dropbox.com/s/kd5htdrs1o0sc4w/G%20Mills%20Cereal%20Bar%20Golden%20Grahams%2010135%20CN.pdf?dl=0" TargetMode="External" /><Relationship Id="rId207" Type="http://schemas.openxmlformats.org/officeDocument/2006/relationships/hyperlink" Target="https://www.dropbox.com/s/bglfong8slmhwqj/G%20Mills%20Cereal%20Bar%20Trix%2010116%20CN.pdf?dl=0" TargetMode="External" /><Relationship Id="rId208" Type="http://schemas.openxmlformats.org/officeDocument/2006/relationships/hyperlink" Target="https://www.dropbox.com/s/momhyq5xmlot7cc/Fantastix_ChiliCheese_PFS_%2836098%29_012019.pdf?dl=0" TargetMode="External" /><Relationship Id="rId209" Type="http://schemas.openxmlformats.org/officeDocument/2006/relationships/hyperlink" Target="https://www.dropbox.com/s/a39hr752mb2bsec/Fritos_Baked%20Flamin%20Hot%2062984.pdf?dl=0" TargetMode="External" /><Relationship Id="rId210" Type="http://schemas.openxmlformats.org/officeDocument/2006/relationships/hyperlink" Target="https://www.dropbox.com/s/0wpmq72e4xuxvyj/BakedCheetosCrunchy_PFS_%20%2862933%29_012019.pdf?dl=0" TargetMode="External" /><Relationship Id="rId211" Type="http://schemas.openxmlformats.org/officeDocument/2006/relationships/hyperlink" Target="https://www.dropbox.com/s/y3t3ex0jjuhfm6y/BakedCheetos_FH_PFS_%2862984%29_012019.pdf?dl=0" TargetMode="External" /><Relationship Id="rId212" Type="http://schemas.openxmlformats.org/officeDocument/2006/relationships/hyperlink" Target="https://www.dropbox.com/s/h9qouihoxma1pu4/RFCheetosPuffs_%20Mellow_PFS_%2821910%29_012019.pdf?dl=0" TargetMode="External" /><Relationship Id="rId213" Type="http://schemas.openxmlformats.org/officeDocument/2006/relationships/hyperlink" Target="https://www.dropbox.com/s/gyqzubk0h2oorqz/Kellogg%20Cheese%20It%20WG%2011317%20CN.pdf?dl=0" TargetMode="External" /><Relationship Id="rId214" Type="http://schemas.openxmlformats.org/officeDocument/2006/relationships/hyperlink" Target="https://www.dropbox.com/s/p1dy41ojgwf4ql2/G%20Mills%20Simply%20Chex%20Choco%20Caramel%2010151%20CN.pdf?dl=0" TargetMode="External" /><Relationship Id="rId215" Type="http://schemas.openxmlformats.org/officeDocument/2006/relationships/hyperlink" Target="https://www.dropbox.com/s/yfluv0mloha72vb/BakedRuffles_CSC_.8%20oz.%20_%2856882%29_012019.pdf?dl=0" TargetMode="External" /><Relationship Id="rId216" Type="http://schemas.openxmlformats.org/officeDocument/2006/relationships/hyperlink" Target="https://www.dropbox.com/s/6w9cvxedegzqrza/Lay%27s%20Kettle%20RF%20Jalapeno%20Cheddar%201.375%20oz.%20%20%2825111%29%20012019.pdf?dl=0" TargetMode="External" /><Relationship Id="rId217" Type="http://schemas.openxmlformats.org/officeDocument/2006/relationships/hyperlink" Target="https://www.dropbox.com/s/6y1ug4y12s4wyyq/BakedLays_BBQ_Nutrition_%2832078%29_.875oz_012019.pdf?dl=0" TargetMode="External" /><Relationship Id="rId218" Type="http://schemas.openxmlformats.org/officeDocument/2006/relationships/hyperlink" Target="https://www.dropbox.com/s/mcnnwdb8xld3uqb/BakedLays_Original_Nutrition_.875oz_%2833625%29_012019.pdf?dl=0" TargetMode="External" /><Relationship Id="rId219" Type="http://schemas.openxmlformats.org/officeDocument/2006/relationships/hyperlink" Target="https://www.dropbox.com/s/8h56u6ruqsoapui/BakedLays_SCO_Nutrition_%2833627%29_.875oz_012019.pdf?dl=0" TargetMode="External" /><Relationship Id="rId220" Type="http://schemas.openxmlformats.org/officeDocument/2006/relationships/hyperlink" Target="https://www.dropbox.com/s/41kl8w79houl420/Sunchips_GardenSalsa_PFS_%2836445%29_1%20oz.%20012018.pdf?dl=0" TargetMode="External" /><Relationship Id="rId221" Type="http://schemas.openxmlformats.org/officeDocument/2006/relationships/hyperlink" Target="https://www.dropbox.com/s/8vg7s5mfoyhlld5/SunchipsSnackMix_HarvestCheddar_PFS_%2830820%29_012019.pdf?dl=0" TargetMode="External" /><Relationship Id="rId222" Type="http://schemas.openxmlformats.org/officeDocument/2006/relationships/hyperlink" Target="https://www.dropbox.com/s/5mcpiyw56goukwn/Chortles%20WG%20Chocolate%20Chip%20Grahams%2011262%20CN.pdf?dl=0" TargetMode="External" /><Relationship Id="rId223" Type="http://schemas.openxmlformats.org/officeDocument/2006/relationships/hyperlink" Target="https://www.dropbox.com/s/a0sk8oplqlvety5/06924%20Linden%20Choc%20Chip%20Cookies.pdf?dl=0" TargetMode="External" /><Relationship Id="rId224" Type="http://schemas.openxmlformats.org/officeDocument/2006/relationships/hyperlink" Target="https://www.dropbox.com/s/addu3cm3mf0zhtt/Keebler%20Animal%20Cracker%20WG%2011244%20CN.pdf?dl=0" TargetMode="External" /><Relationship Id="rId225" Type="http://schemas.openxmlformats.org/officeDocument/2006/relationships/hyperlink" Target="https://www.dropbox.com/s/6108a8uz1dikyxd/Kellogg%20Bug%20Bite%20Grahams%2010276%20CN.pdf?dl=0" TargetMode="External" /><Relationship Id="rId226" Type="http://schemas.openxmlformats.org/officeDocument/2006/relationships/hyperlink" Target="https://www.dropbox.com/s/oqyq9sx7xvhqv50/21992%20-%202-48oz%20Craisins%20Original.pdf?dl=0" TargetMode="External" /><Relationship Id="rId227" Type="http://schemas.openxmlformats.org/officeDocument/2006/relationships/hyperlink" Target="https://www.dropbox.com/s/5c6f019bx7qx87k/Ocean%20Spray%20Flavored%20Craisins%201.16oz%201375%201376%201377.pdf?dl=0" TargetMode="External" /><Relationship Id="rId228" Type="http://schemas.openxmlformats.org/officeDocument/2006/relationships/hyperlink" Target="https://www.dropbox.com/s/39g2fcvxzfh7s6m/RFDoritos_CR_PFS_%2836096%29_012019.pdf?dl=0" TargetMode="External" /><Relationship Id="rId229" Type="http://schemas.openxmlformats.org/officeDocument/2006/relationships/hyperlink" Target="https://www.dropbox.com/s/o10rfnqp1ccrs40/RFDoritos_%20Flamas_PFS_%2862829%29_012019.pdf?dl=0" TargetMode="External" /><Relationship Id="rId230" Type="http://schemas.openxmlformats.org/officeDocument/2006/relationships/hyperlink" Target="https://www.dropbox.com/s/x3st7fsdmmlwp61/RFDoritos_%20Nacho_PFS_%2831748%29_012019.pdf?dl=0" TargetMode="External" /><Relationship Id="rId231" Type="http://schemas.openxmlformats.org/officeDocument/2006/relationships/hyperlink" Target="https://www.dropbox.com/s/ydc816x5rluza2t/RFDoritos_SpicySweet_Chili_PFS_%2849093%29_012019.pdf?dl=0" TargetMode="External" /><Relationship Id="rId232" Type="http://schemas.openxmlformats.org/officeDocument/2006/relationships/hyperlink" Target="https://www.dropbox.com/s/ldwkswenufau2b0/G%20Mills%20Fruit%20Roll%20Up%20RS%20Blastin%20Berry%2010675.pdf?dl=0" TargetMode="External" /><Relationship Id="rId233" Type="http://schemas.openxmlformats.org/officeDocument/2006/relationships/hyperlink" Target="https://www.dropbox.com/s/xm12u8y56iwjifk/G%20Mills%20Fruit%20Roll%20Up%20RS%20Strawberry%2010691.pdf?dl=0" TargetMode="External" /><Relationship Id="rId234" Type="http://schemas.openxmlformats.org/officeDocument/2006/relationships/hyperlink" Target="https://www.dropbox.com/s/s1tfnvcybiojsry/Welch%27s%20Fruit%20Snacks%201.55oz%2025712%2025716%2025717%2025765.pdf?dl=0" TargetMode="External" /><Relationship Id="rId235" Type="http://schemas.openxmlformats.org/officeDocument/2006/relationships/hyperlink" Target="https://www.dropbox.com/s/vhqikhhn0yjomps/Funyuns_BakedWGR_PFS_%2866689%29_012018.pdf?dl=0" TargetMode="External" /><Relationship Id="rId236" Type="http://schemas.openxmlformats.org/officeDocument/2006/relationships/hyperlink" Target="https://www.dropbox.com/s/iqguvfyguk7o5c2/Campbell%20WG%20Cheddar%20Goldfish%20Bulk%2011885%20CN.pdf?dl=0" TargetMode="External" /><Relationship Id="rId237" Type="http://schemas.openxmlformats.org/officeDocument/2006/relationships/hyperlink" Target="https://www.dropbox.com/s/jl8719lz3a21k5e/Kellogg%20Scooby%20Doo%20Grahams%2011334%20CN.pdf?dl=0" TargetMode="External" /><Relationship Id="rId238" Type="http://schemas.openxmlformats.org/officeDocument/2006/relationships/hyperlink" Target="https://www.dropbox.com/s/5vupniozxoylcev/G%20Mills%20Nature%20Valley%20Choc%20Chip%20Granola%20Bar%2012299%20CN.pdf?dl=0" TargetMode="External" /><Relationship Id="rId239" Type="http://schemas.openxmlformats.org/officeDocument/2006/relationships/hyperlink" Target="https://www.dropbox.com/s/xm0x0xd4cf1wgr6/Kellogg%20Cocoa%20Krispie%20Cereal%20Bar%2010144%20CN.pdf?dl=0" TargetMode="External" /><Relationship Id="rId240" Type="http://schemas.openxmlformats.org/officeDocument/2006/relationships/hyperlink" Target="https://www.dropbox.com/s/g94qkgreldm3shp/Richs%20WG%20Mozz%20Sticks%20Red%20Fat%20BFY%2039019%20CN.pdf?dl=0" TargetMode="External" /><Relationship Id="rId241" Type="http://schemas.openxmlformats.org/officeDocument/2006/relationships/hyperlink" Target="https://www.dropbox.com/s/kxiizszz14otz4d/Kellogg%20Nutrigrain%20Bar%20Blueberry%2010109%20CN.pdf?dl=0" TargetMode="External" /><Relationship Id="rId242" Type="http://schemas.openxmlformats.org/officeDocument/2006/relationships/hyperlink" Target="https://www.dropbox.com/s/ybwjs2uqxau5lxv/Campbell%20WG%20Pretzel%20Goldfish%2011898%20CN.pdf?dl=0" TargetMode="External" /><Relationship Id="rId243" Type="http://schemas.openxmlformats.org/officeDocument/2006/relationships/hyperlink" Target="https://www.dropbox.com/s/752daxk252tzqlk/Pirates%20Booty%20Amplify%20WG%20for%20Schools%20Technical%20Data%20Sheet%202020%20-%20Signed.pdf?dl=0" TargetMode="External" /><Relationship Id="rId244" Type="http://schemas.openxmlformats.org/officeDocument/2006/relationships/hyperlink" Target="https://www.dropbox.com/s/pbcsxpni9zv2r6b/Popchips%20Sea%20Salt%2071100.pdf?dl=0" TargetMode="External" /><Relationship Id="rId245" Type="http://schemas.openxmlformats.org/officeDocument/2006/relationships/hyperlink" Target="https://www.dropbox.com/s/ao5d1eter4kektv/Popchips%20Sea%20salt%20vinegar%2075500.pdf?dl=0" TargetMode="External" /><Relationship Id="rId246" Type="http://schemas.openxmlformats.org/officeDocument/2006/relationships/hyperlink" Target="https://www.dropbox.com/s/3dqdkkv72ldon2l/205010314%20Kettle%20Corn%20Product%20Information%20Sheet%2009.25.19.pdf?dl=0" TargetMode="External" /><Relationship Id="rId247" Type="http://schemas.openxmlformats.org/officeDocument/2006/relationships/hyperlink" Target="https://www.dropbox.com/s/w6oze9l05t2msmo/Kellogg%20WG%20Poptart%20Blueberry%201.7oz%2010334%20CN.pdf?dl=0" TargetMode="External" /><Relationship Id="rId248" Type="http://schemas.openxmlformats.org/officeDocument/2006/relationships/hyperlink" Target="https://www.dropbox.com/s/43065a51h7l4bsm/Kellogg%20WG%20Cinn%20Frosted%20Poptart%2010273%20CN.pdf?dl=0" TargetMode="External" /><Relationship Id="rId249" Type="http://schemas.openxmlformats.org/officeDocument/2006/relationships/hyperlink" Target="https://www.dropbox.com/s/l082p9g3f9zwb3g/Kellogg%20WG%20Chocolate%20Fudge%20Poptart%2010317%20CN.pdf?dl=0" TargetMode="External" /><Relationship Id="rId250" Type="http://schemas.openxmlformats.org/officeDocument/2006/relationships/hyperlink" Target="https://www.dropbox.com/s/bd0zeatvuqqg6kw/Kellogg%20WG%20Strawberry%20Poptart%2010274%20CN.pdf?dl=0" TargetMode="External" /><Relationship Id="rId251" Type="http://schemas.openxmlformats.org/officeDocument/2006/relationships/hyperlink" Target="https://www.dropbox.com/s/43zf1oay1irf00c/J%26J%20WG%20Pretzel%202.2oz%2042185%20CN.pdf?dl=0" TargetMode="External" /><Relationship Id="rId252" Type="http://schemas.openxmlformats.org/officeDocument/2006/relationships/hyperlink" Target="https://www.dropbox.com/s/rfdjrypcau78blh/RoldGold_Heartzels_PFS_%2815940%29_012019.pdf?dl=0" TargetMode="External" /><Relationship Id="rId253" Type="http://schemas.openxmlformats.org/officeDocument/2006/relationships/hyperlink" Target="https://www.dropbox.com/s/35btihzsf9i243b/FL%20Rold%20Gold%20Fun%20Size%20Tiny%20Twists%2011734.pdf?dl=0" TargetMode="External" /><Relationship Id="rId254" Type="http://schemas.openxmlformats.org/officeDocument/2006/relationships/hyperlink" Target="https://www.dropbox.com/s/qx3053r4i8cf4qn/Kellogg%20WG%20Rice%20Krispy%20Treat%20Mini%2010113%20CN.pdf?dl=0" TargetMode="External" /><Relationship Id="rId255" Type="http://schemas.openxmlformats.org/officeDocument/2006/relationships/hyperlink" Target="https://www.dropbox.com/s/fj3pwwe4qa1h41a/Kellogg%20WG%20Rice%20Krispy%20Treat%2010141%20CN.pdf?dl=0" TargetMode="External" /><Relationship Id="rId256" Type="http://schemas.openxmlformats.org/officeDocument/2006/relationships/hyperlink" Target="https://www.dropbox.com/s/knbvy88y3owigo1/Kellogg%20WG%20Rice%20Krispy%20Treat%20Choc%20Choc%20Chip%2010262%20CN.pdf?dl=0" TargetMode="External" /><Relationship Id="rId257" Type="http://schemas.openxmlformats.org/officeDocument/2006/relationships/hyperlink" Target="https://www.dropbox.com/s/2zg4odujulaer4c/Munchies_%20MunchMixSnackMix_PFS_%2836308%29_012019.pdf?dl=0" TargetMode="External" /><Relationship Id="rId258" Type="http://schemas.openxmlformats.org/officeDocument/2006/relationships/hyperlink" Target="https://www.dropbox.com/s/9uqolljmxv1i61h/NBC%20WG%20Teddy%20Grahams%20Cinnamon%201oz%2011254%20CN.pdf?dl=0" TargetMode="External" /><Relationship Id="rId259" Type="http://schemas.openxmlformats.org/officeDocument/2006/relationships/hyperlink" Target="https://www.dropbox.com/s/chcpdvfw5z2ry0e/203430312%20Product%20Information%20Sheet%20-%20Yellow%20Round%20Tortilla%20Chips%2072%20ct.%201.5%20oz..pdf?dl=0" TargetMode="External" /><Relationship Id="rId260" Type="http://schemas.openxmlformats.org/officeDocument/2006/relationships/hyperlink" Target="https://www.dropbox.com/s/4m3lz31ntvedhcw/BakedTostitosScoops_PFS_%2843537%29_.875oz_012019.pdf?dl=0" TargetMode="External" /><Relationship Id="rId261" Type="http://schemas.openxmlformats.org/officeDocument/2006/relationships/hyperlink" Target="https://www.dropbox.com/s/sp6p3rckzywpyyn/Mission%20WG%20Tri%20Color%20Tortilla%20Chips%2020425%20CN.pdf?dl=0" TargetMode="External" /><Relationship Id="rId262" Type="http://schemas.openxmlformats.org/officeDocument/2006/relationships/hyperlink" Target="https://www.dropbox.com/s/3qg1khrr9zkmiii/GLUT%20FREE%20100%20CAL%20SNYDER%20Pretzel%20Packs.pdf?dl=0" TargetMode="External" /><Relationship Id="rId263" Type="http://schemas.openxmlformats.org/officeDocument/2006/relationships/hyperlink" Target="https://www.dropbox.com/s/jtbkwpuk27lxp1o/Krusteaz%2040333%20MFS%20WG%20Belgian%20Waffle%20Stick.pdf?dl=0" TargetMode="External" /><Relationship Id="rId264" Type="http://schemas.openxmlformats.org/officeDocument/2006/relationships/hyperlink" Target="https://www.dropbox.com/s/2htey50dk0rvmdb/FantastixFH_PFS_%2843578%29_012019.pdf?dl=0" TargetMode="External" /><Relationship Id="rId265" Type="http://schemas.openxmlformats.org/officeDocument/2006/relationships/hyperlink" Target="https://www.dropbox.com/s/5wo3sw3jup14myb/Keebler%20Orig%20Graham.pdf?dl=0" TargetMode="External" /><Relationship Id="rId266" Type="http://schemas.openxmlformats.org/officeDocument/2006/relationships/hyperlink" Target="https://www.dropbox.com/s/t2e8yizhbsqci0w/Keebler%20Honey%20Graham.pdf?dl=0" TargetMode="External" /><Relationship Id="rId267" Type="http://schemas.openxmlformats.org/officeDocument/2006/relationships/hyperlink" Target="https://www.dropbox.com/s/419jtdmddp4nx4c/Major%20Beef%20Base%20LS%20GF%20no%20MSG%208528.pdf?dl=0" TargetMode="External" /><Relationship Id="rId268" Type="http://schemas.openxmlformats.org/officeDocument/2006/relationships/hyperlink" Target="https://www.dropbox.com/s/a0wrp03cobks6nv/Major%20Chic%20Base%20GF%20LS%20no%20MSG%208529.pdf?dl=0" TargetMode="External" /><Relationship Id="rId269" Type="http://schemas.openxmlformats.org/officeDocument/2006/relationships/hyperlink" Target="https://www.dropbox.com/s/y53740mdpnkyup1/MAJOR%2090366%20Smart%20Choice%20Low%20Sodium%20Chicken%20Base%20No%20MSG-HVP%20Added%20Gluten%20Free.pdf?dl=0" TargetMode="External" /><Relationship Id="rId270" Type="http://schemas.openxmlformats.org/officeDocument/2006/relationships/hyperlink" Target="https://www.dropbox.com/s/571n8br05e3a05c/MAJOR%2090416%20Smart%20Choice%20Low%20Sodium%20Beef%20Base%20No%20MSG-Added%20Gluten%20Free.pdf?dl=0" TargetMode="External" /><Relationship Id="rId271" Type="http://schemas.openxmlformats.org/officeDocument/2006/relationships/hyperlink" Target="https://www.dropbox.com/s/miqol3covcygt38/Poland%20Spring%20Water%2016oz%2088202.pdf?dl=0" TargetMode="External" /><Relationship Id="rId272" Type="http://schemas.openxmlformats.org/officeDocument/2006/relationships/hyperlink" Target="https://www.dropbox.com/s/m1hnzgwukaa162q/RC81401%20PREMIUM%20CHICKEN%20SAUSAGE%20PATTY%2C%20CN%20LABELED%2C%20FULLY%20COOKED%20-%20PNL.pdf?dl=0" TargetMode="External" /><Relationship Id="rId273" Type="http://schemas.openxmlformats.org/officeDocument/2006/relationships/hyperlink" Target="https://www.dropbox.com/s/o4ruvksovu2cq2r/trattoria.pdf?dl=0" TargetMode="External" /><Relationship Id="rId274" Type="http://schemas.openxmlformats.org/officeDocument/2006/relationships/hyperlink" Target="https://www.dropbox.com/s/qz7yxakn8gmvxw5/Pam%20Saute.pdf?dl=0" TargetMode="External" /><Relationship Id="rId275" Type="http://schemas.openxmlformats.org/officeDocument/2006/relationships/hyperlink" Target="https://www.dropbox.com/s/juis2aivgs2s562/RFDoritos_%20WildWhiteNacho_PFS_012020.pdf?dl=0" TargetMode="External" /><Relationship Id="rId276" Type="http://schemas.openxmlformats.org/officeDocument/2006/relationships/hyperlink" Target="https://www.dropbox.com/s/2m0hen6rjdzku58/Campbells%20Tomato%20Soup.pdf?dl=0" TargetMode="External" /><Relationship Id="rId277" Type="http://schemas.openxmlformats.org/officeDocument/2006/relationships/hyperlink" Target="https://www.dropbox.com/s/ldveu3c7qpsin0v/70005.pdf?dl=0" TargetMode="External" /><Relationship Id="rId278" Type="http://schemas.openxmlformats.org/officeDocument/2006/relationships/hyperlink" Target="https://www.dropbox.com/s/a43v8u0ul2sjaga/_b_RITZ-CRACKERS-20_3.8-OZ%20%281%29.pdf?dl=0" TargetMode="External" /><Relationship Id="rId279" Type="http://schemas.openxmlformats.org/officeDocument/2006/relationships/hyperlink" Target="https://www.dropbox.com/s/ys35a3t43oif5ob/14010.%20Flatbread%20Bid%20Spec.pdf?dl=0" TargetMode="External" /><Relationship Id="rId280" Type="http://schemas.openxmlformats.org/officeDocument/2006/relationships/hyperlink" Target="https://www.dropbox.com/s/kr2awr54zzzhryb/wowbutter7077022lbpail.pdf?dl=0" TargetMode="External" /><Relationship Id="rId281" Type="http://schemas.openxmlformats.org/officeDocument/2006/relationships/hyperlink" Target="https://www.dropbox.com/s/si7fahson3li89n/Dakota%20Gourmet%20sunflower%20seeds.pdf?dl=0" TargetMode="External" /><Relationship Id="rId282" Type="http://schemas.openxmlformats.org/officeDocument/2006/relationships/hyperlink" Target="https://www.dropbox.com/s/ulc3g70tpk7g9in/Minor%27s%20General%20Tso%27s%20RTU%20Sauce%204%20x%200.pdf?dl=0" TargetMode="External" /><Relationship Id="rId283" Type="http://schemas.openxmlformats.org/officeDocument/2006/relationships/hyperlink" Target="https://www.dropbox.com/s/hhyzumyv7aaua0g/Tomato%20Sauce%20_%20Furmano%27s%20Food%20Service.pdf?dl=0" TargetMode="External" /><Relationship Id="rId284" Type="http://schemas.openxmlformats.org/officeDocument/2006/relationships/hyperlink" Target="https://www.dropbox.com/s/a84du74vlf5o310/Land%20O%20Lakes%C2%AE%20Ultimate%20Yellow%E2%84%A2%20Cheese%20Sauce%20Pouch%2039945.pdf?dl=0" TargetMode="External" /><Relationship Id="rId285" Type="http://schemas.openxmlformats.org/officeDocument/2006/relationships/hyperlink" Target="https://www.dropbox.com/s/u5tvu1dvxpxw3wv/tasty_brands_62200_10062016_garlicknot.pdf?dl=0" TargetMode="External" /><Relationship Id="rId286" Type="http://schemas.openxmlformats.org/officeDocument/2006/relationships/hyperlink" Target="https://www.dropbox.com/s/vrf9ecexdv6n69j/alt-nutritionals-59701-1718sy-mozzarella-string-cheese-093017.pdf?dl=0" TargetMode="External" /><Relationship Id="rId287" Type="http://schemas.openxmlformats.org/officeDocument/2006/relationships/hyperlink" Target="https://www.dropbox.com/s/6y2m505nnupdrud/land-o-lakes-shredded-mild-cheddar.pdf?dl=0" TargetMode="External" /><Relationship Id="rId288" Type="http://schemas.openxmlformats.org/officeDocument/2006/relationships/hyperlink" Target="https://www.dropbox.com/s/ekc6siepz77jny9/SunnyFresh_41927_CFScrambledEggs_PreCooked_FINAL_072120.pdf?dl=0" TargetMode="External" /><Relationship Id="rId289" Type="http://schemas.openxmlformats.org/officeDocument/2006/relationships/hyperlink" Target="https://www.dropbox.com/s/8ywdfsqwzqmlk25/KE1057B3.pdf?dl=0" TargetMode="External" /><Relationship Id="rId290" Type="http://schemas.openxmlformats.org/officeDocument/2006/relationships/hyperlink" Target="https://www.dropbox.com/s/xyr6izeom1l747o/KE0855.pdf?dl=0" TargetMode="External" /><Relationship Id="rId291" Type="http://schemas.openxmlformats.org/officeDocument/2006/relationships/hyperlink" Target="https://www.dropbox.com/s/leuzgtzmz9l7w85/KE0808.pdf?dl=0" TargetMode="External" /><Relationship Id="rId292" Type="http://schemas.openxmlformats.org/officeDocument/2006/relationships/hyperlink" Target="https://www.dropbox.com/s/asuf1em3pui5k0r/KE827B3.pdf?dl=0" TargetMode="External" /><Relationship Id="rId293" Type="http://schemas.openxmlformats.org/officeDocument/2006/relationships/hyperlink" Target="https://www.dropbox.com/s/e07zc19q8bfvkif/KE0858.pdf?dl=0" TargetMode="External" /><Relationship Id="rId294" Type="http://schemas.openxmlformats.org/officeDocument/2006/relationships/hyperlink" Target="https://www.dropbox.com/s/v34ar4cbjysl9de/KE788B3.pdf?dl=0" TargetMode="External" /><Relationship Id="rId295" Type="http://schemas.openxmlformats.org/officeDocument/2006/relationships/hyperlink" Target="https://www.dropbox.com/s/7ein86792wkwizi/KE0572B3.pdf?dl=0" TargetMode="External" /><Relationship Id="rId296" Type="http://schemas.openxmlformats.org/officeDocument/2006/relationships/hyperlink" Target="https://www.dropbox.com/s/dwi7w7mioz14vib/KE0801B3.pdf?dl=0" TargetMode="External" /><Relationship Id="rId297" Type="http://schemas.openxmlformats.org/officeDocument/2006/relationships/hyperlink" Target="https://www.dropbox.com/s/olx14v60udg91xr/Kens%20Parm%20PC%20pkt.pdf?dl=0" TargetMode="External" /><Relationship Id="rId298" Type="http://schemas.openxmlformats.org/officeDocument/2006/relationships/hyperlink" Target="https://www.dropbox.com/s/5tugkfa6zocv8t4/KE0708A5.pdf?dl=0" TargetMode="External" /><Relationship Id="rId299" Type="http://schemas.openxmlformats.org/officeDocument/2006/relationships/hyperlink" Target="https://www.dropbox.com/s/0xlhtuvv0ell2lg/KE0608.pdf?dl=0" TargetMode="External" /><Relationship Id="rId300" Type="http://schemas.openxmlformats.org/officeDocument/2006/relationships/hyperlink" Target="https://www.dropbox.com/s/os4xb3kh09k0cey/Disp%20Ranch%20Lite%20.pdf?dl=0" TargetMode="External" /><Relationship Id="rId301" Type="http://schemas.openxmlformats.org/officeDocument/2006/relationships/hyperlink" Target="https://www.dropbox.com/s/24e30nk6gd5ulev/KE0630B3.pdf?dl=0" TargetMode="External" /><Relationship Id="rId302" Type="http://schemas.openxmlformats.org/officeDocument/2006/relationships/hyperlink" Target="https://www.dropbox.com/s/hx5rtokc95c09fo/Grandma%27s%20Blueberry%20Vanilla%20Cookies%201%20oz.%20PFS%2001242019.pdf?dl=0" TargetMode="External" /><Relationship Id="rId303" Type="http://schemas.openxmlformats.org/officeDocument/2006/relationships/hyperlink" Target="https://www.dropbox.com/s/8tut3333zd7vmgi/Grandmas_MiniCCCookiesWGR_PFS%2866154%29_012019.pdf?dl=0" TargetMode="External" /><Relationship Id="rId304" Type="http://schemas.openxmlformats.org/officeDocument/2006/relationships/hyperlink" Target="https://www.dropbox.com/s/5puezs1ow5jqzof/pilsbury%20cinnamon-roll-rough-94562-11111-new-11-23.pdf?dl=0" TargetMode="External" /><Relationship Id="rId305" Type="http://schemas.openxmlformats.org/officeDocument/2006/relationships/hyperlink" Target="https://www.dropbox.com/s/5v8immat1egkff7/Rich%20Chicks_54409.pdf?dl=0" TargetMode="External" /><Relationship Id="rId306" Type="http://schemas.openxmlformats.org/officeDocument/2006/relationships/hyperlink" Target="https://www.dropbox.com/s/pe6qfcu9131dotr/Rich%20Chicks%2043424.pdf?dl=0" TargetMode="External" /><Relationship Id="rId307" Type="http://schemas.openxmlformats.org/officeDocument/2006/relationships/hyperlink" Target="https://www.dropbox.com/s/9hoe1ilramtx2f6/38000%2018574%20Eggo%20Confetti%20Mini%20Pancakes%20FAFH%20LR%20NLI_14565_06-30-2018_Public.pdf?dl=0" TargetMode="External" /><Relationship Id="rId308" Type="http://schemas.openxmlformats.org/officeDocument/2006/relationships/hyperlink" Target="https://www.dropbox.com/s/hs8vmany9l5vk4m/Rich%20Chicks%2054486.pdf?dl=0" TargetMode="External" /><Relationship Id="rId309" Type="http://schemas.openxmlformats.org/officeDocument/2006/relationships/hyperlink" Target="https://www.dropbox.com/s/varxyhlap0qd1kr/Rich%20Chicks%2054485.pdf?dl=0" TargetMode="External" /><Relationship Id="rId310" Type="http://schemas.openxmlformats.org/officeDocument/2006/relationships/hyperlink" Target="https://www.dropbox.com/s/a7c4k0aj3xqwt7c/38000%2092313%20Eggo%20Cinnamon%20Mini%20Waffle%20Bites%20FAFH%20LR%20NLI_14641_10-23-2017_Public.pdf?dl=0" TargetMode="External" /><Relationship Id="rId311" Type="http://schemas.openxmlformats.org/officeDocument/2006/relationships/hyperlink" Target="https://www.dropbox.com/s/r8l3fsj2ybr8ml8/SunButter-CREAMY-5-lb-2x5-19212-042817.pdf?dl=0" TargetMode="External" /><Relationship Id="rId312" Type="http://schemas.openxmlformats.org/officeDocument/2006/relationships/hyperlink" Target="https://www.dropbox.com/s/6rwhqmrunt28paj/J%26J%204521wgdutchwaffle.pdf?dl=0" TargetMode="External" /><Relationship Id="rId313" Type="http://schemas.openxmlformats.org/officeDocument/2006/relationships/hyperlink" Target="https://www.dropbox.com/s/owudo0xjuis27dz/SunnyFresh_41710_CFScrambledEggPatty_Grilled_FINAL_072120.pdf?dl=0" TargetMode="External" /><Relationship Id="rId314" Type="http://schemas.openxmlformats.org/officeDocument/2006/relationships/hyperlink" Target="https://www.dropbox.com/s/4820d7uznd3rktt/17015pizzadoughbidspec1.pdf?dl=0" TargetMode="External" /><Relationship Id="rId315" Type="http://schemas.openxmlformats.org/officeDocument/2006/relationships/hyperlink" Target="https://www.dropbox.com/s/lqn781ivwq7ekwl/Fluff.pdf?dl=0" TargetMode="External" /><Relationship Id="rId316" Type="http://schemas.openxmlformats.org/officeDocument/2006/relationships/hyperlink" Target="https://www.dropbox.com/s/rqazcpcskkelmur/Yangs%20Chow%20Mein%20Noodle.pdf?dl=0" TargetMode="External" /><Relationship Id="rId317" Type="http://schemas.openxmlformats.org/officeDocument/2006/relationships/hyperlink" Target="https://www.dropbox.com/s/ya8ys5qeao5rb4d/JTM%20Mac_and_Cheese_WGR_Elbow-5782.pdf?dl=0" TargetMode="External" /><Relationship Id="rId318" Type="http://schemas.openxmlformats.org/officeDocument/2006/relationships/hyperlink" Target="https://www.dropbox.com/s/3ej1rc55x4k06ip/Tasty_Brands_41009_03-06-2019_WG_brd_chz_stx.pdf?dl=0" TargetMode="External" /><Relationship Id="rId319" Type="http://schemas.openxmlformats.org/officeDocument/2006/relationships/hyperlink" Target="https://www.dropbox.com/s/ime1yc3e8hdej3l/Hadley%20375iw.pdf?dl=0" TargetMode="External" /><Relationship Id="rId320" Type="http://schemas.openxmlformats.org/officeDocument/2006/relationships/hyperlink" Target="https://www.dropbox.com/s/34gdg20tw2o5dyg/Idahoan%20Real%20Mashed%20Potatoes%2026oz%204185%20CN.pdf?dl=0" TargetMode="External" /><Relationship Id="rId321" Type="http://schemas.openxmlformats.org/officeDocument/2006/relationships/hyperlink" Target="https://www.dropbox.com/s/v49wjv80r5tgfa5/Smuckers%20large%20pbj.pdf?dl=0" TargetMode="External" /><Relationship Id="rId322" Type="http://schemas.openxmlformats.org/officeDocument/2006/relationships/hyperlink" Target="https://www.dropbox.com/s/tqcudx37tqhbni9/Smuckers%20small%20strawberry.pdf?dl=0" TargetMode="External" /><Relationship Id="rId323" Type="http://schemas.openxmlformats.org/officeDocument/2006/relationships/hyperlink" Target="http://bakecrafters.com/product/802" TargetMode="External" /><Relationship Id="rId324" Type="http://schemas.openxmlformats.org/officeDocument/2006/relationships/hyperlink" Target="https://www.dropbox.com/s/xkrxouuxu2nzy1w/MAJOR%2083241%20Superb%20Turkey%20Gravy%20Mix%20No%20MSG%20Added.pdf?dl=0" TargetMode="External" /><Relationship Id="rId325" Type="http://schemas.openxmlformats.org/officeDocument/2006/relationships/hyperlink" Target="https://www.dropbox.com/s/h8jig3tcl700ndw/McCain%20OIF00215A_050621.pdf?dl=0" TargetMode="External" /><Relationship Id="rId326" Type="http://schemas.openxmlformats.org/officeDocument/2006/relationships/hyperlink" Target="https://www.dropbox.com/s/04gkgjn8wo4ltgm/al_dente.pdf?dl=0" TargetMode="External" /><Relationship Id="rId327" Type="http://schemas.openxmlformats.org/officeDocument/2006/relationships/hyperlink" Target="https://www.dropbox.com/s/udqtc0afeb9cees/KE0789B3.pdf?dl=0" TargetMode="External" /><Relationship Id="rId328" Type="http://schemas.openxmlformats.org/officeDocument/2006/relationships/hyperlink" Target="https://www.dropbox.com/s/tnlg9m8mjekf404/885%20-%20Shaved%20Steak%20Extra%20Lean.pdf?dl=0" TargetMode="External" /><Relationship Id="rId329" Type="http://schemas.openxmlformats.org/officeDocument/2006/relationships/hyperlink" Target="https://www.dropbox.com/s/tz0k6l7xc374rsw/Red%20Pack%20Marinara%20Sauce%20RPKNA99.pdf?dl=0" TargetMode="External" /><Relationship Id="rId330" Type="http://schemas.openxmlformats.org/officeDocument/2006/relationships/hyperlink" Target="https://www.dropbox.com/s/tayh5k8xomgi4p6/MCX04717_012821.pdf?dl=0" TargetMode="External" /><Relationship Id="rId331" Type="http://schemas.openxmlformats.org/officeDocument/2006/relationships/hyperlink" Target="https://www.dropbox.com/s/9bcy8aydlcbnr5p/Smartfood%20RF%20White%20Cheddar%2030900.pdf?dl=0" TargetMode="External" /><Relationship Id="rId332" Type="http://schemas.openxmlformats.org/officeDocument/2006/relationships/hyperlink" Target="https://www.dropbox.com/s/vkalnxy10a8zlb8/Envy.PDF?dl=0" TargetMode="External" /><Relationship Id="rId333" Type="http://schemas.openxmlformats.org/officeDocument/2006/relationships/hyperlink" Target="https://www.dropbox.com/s/vkalnxy10a8zlb8/Envy.PDF?dl=0" TargetMode="External" /><Relationship Id="rId334" Type="http://schemas.openxmlformats.org/officeDocument/2006/relationships/hyperlink" Target="https://www.dropbox.com/s/vkalnxy10a8zlb8/Envy.PDF?dl=0" TargetMode="External" /><Relationship Id="rId335" Type="http://schemas.openxmlformats.org/officeDocument/2006/relationships/hyperlink" Target="https://www.dropbox.com/s/vkalnxy10a8zlb8/Envy.PDF?dl=0" TargetMode="External" /><Relationship Id="rId336" Type="http://schemas.openxmlformats.org/officeDocument/2006/relationships/hyperlink" Target="https://www.dropbox.com/s/vkalnxy10a8zlb8/Envy.PDF?dl=0" TargetMode="External" /><Relationship Id="rId337" Type="http://schemas.openxmlformats.org/officeDocument/2006/relationships/hyperlink" Target="https://www.dropbox.com/s/3to2v58sel77x3l/Popchips%20SCO%2077700.pdf?dl=0" TargetMode="External" /><Relationship Id="rId338" Type="http://schemas.openxmlformats.org/officeDocument/2006/relationships/hyperlink" Target="https://www.dropbox.com/s/eesu8ztqklwcny9/DEWAFFLEBAKERS%20CHOC%20CHIP%20PANCAKES.pdf?dl=0" TargetMode="External" /><Relationship Id="rId339" Type="http://schemas.openxmlformats.org/officeDocument/2006/relationships/hyperlink" Target="https://www.dropbox.com/s/ljqzhw07q9j4aa9/DeWafelbakkers%20-%20IW%20Whole%20Grain%20Maple%20Mini%20Pancakes.pdf?dl=0" TargetMode="External" /><Relationship Id="rId340" Type="http://schemas.openxmlformats.org/officeDocument/2006/relationships/hyperlink" Target="https://www.dropbox.com/s/19u4tfik8ddsb78/IFS%2072001%28%206PACK%29%20%26%2082001%28%202PACK%29%20TANGERINE%20CHICKEN%20WG.pdf?dl=0" TargetMode="External" /><Relationship Id="rId341" Type="http://schemas.openxmlformats.org/officeDocument/2006/relationships/hyperlink" Target="https://www.dropbox.com/s/11qmtdhiw1aywnf/IFS%2072003%28%206-PACK%29%20%26%2082003%28%202-PACK%29%20GENERAL%20TSO%20CHICKEN%20WG.pdf?dl=0" TargetMode="External" /><Relationship Id="rId342" Type="http://schemas.openxmlformats.org/officeDocument/2006/relationships/hyperlink" Target="https://www.dropbox.com/s/3rzrs3gvobkw0lg/2%20WG%20Cinnamon%20Chex%E2%84%A2%20Cereal%20Single%20Serve%20K12%20...pdf?dl=0" TargetMode="External" /><Relationship Id="rId343" Type="http://schemas.openxmlformats.org/officeDocument/2006/relationships/hyperlink" Target="https://www.dropbox.com/s/qovgazno9lglole/2%20WG%20Cinnamon%20Toast%20Crunch%E2%84%A2%20Cereal%2025%25%20Less%20...pdf?dl=0" TargetMode="External" /><Relationship Id="rId344" Type="http://schemas.openxmlformats.org/officeDocument/2006/relationships/hyperlink" Target="https://www.dropbox.com/s/5gx2uw1z4a10efu/2%20WG%20Cocoa%20Puffs%E2%84%A2%20Cereal%2025%25%20Less%20Sugar%20Sing...pdf?dl=0" TargetMode="External" /><Relationship Id="rId345" Type="http://schemas.openxmlformats.org/officeDocument/2006/relationships/hyperlink" Target="https://www.dropbox.com/s/0a650t2wtlsbros/Blueberry%20Chex%E2%84%A2%20Gluten%20Free%20Cereal%20Single%20Serve%20K12%202oz%20Eq%20Grain%20Print%20View.pdf?dl=0" TargetMode="External" /><Relationship Id="rId346" Type="http://schemas.openxmlformats.org/officeDocument/2006/relationships/hyperlink" Target="https://www.dropbox.com/s/6zf7q8cdrhrnevt/2417_Smart-PicksFlame-Broiled-Chicken-Breast-Dipper-With-Teriyaki.pdf?dl=0" TargetMode="External" /><Relationship Id="rId347" Type="http://schemas.openxmlformats.org/officeDocument/2006/relationships/hyperlink" Target="https://www.dropbox.com/s/ez3w0d9s2hvzktj/7506.Super%20Slice%20Cocoa.pdf?dl=0" TargetMode="External" /><Relationship Id="rId348" Type="http://schemas.openxmlformats.org/officeDocument/2006/relationships/hyperlink" Target="https://www.dropbox.com/s/dta60en8t28ujdh/7507.Super%20Slice%20RS%20Lemon.pdf?dl=0" TargetMode="External" /><Relationship Id="rId349" Type="http://schemas.openxmlformats.org/officeDocument/2006/relationships/hyperlink" Target="https://www.dropbox.com/s/ew4k34pprg7l6d4/DC%20BBQ.pdf?dl=0" TargetMode="External" /><Relationship Id="rId350" Type="http://schemas.openxmlformats.org/officeDocument/2006/relationships/hyperlink" Target="https://www.dropbox.com/s/xbsu4tvixpf8mv9/DC%20Chicken%20Dippin.pdf?dl=0" TargetMode="External" /><Relationship Id="rId351" Type="http://schemas.openxmlformats.org/officeDocument/2006/relationships/hyperlink" Target="https://www.dropbox.com/s/7mrlsszmp3etd9y/LaysKettle_%20RFApplewoodSmokedBBQ_Nutrition_%2809598%29_012019.pdf?dl=0" TargetMode="External" /><Relationship Id="rId352" Type="http://schemas.openxmlformats.org/officeDocument/2006/relationships/hyperlink" Target="https://www.dropbox.com/s/0fj6ooc71qf99i4/LaysKettle_RFOriginal_Nutrition_%2825115%29_012019.pdf?dl=0" TargetMode="External" /><Relationship Id="rId353" Type="http://schemas.openxmlformats.org/officeDocument/2006/relationships/hyperlink" Target="https://www.dropbox.com/s/jvuulr058re34rc/LaysKettle_RFSaltandVinegar_Nutrition_%2825113%29_012019.pdf?dl=0" TargetMode="External" /><Relationship Id="rId354" Type="http://schemas.openxmlformats.org/officeDocument/2006/relationships/hyperlink" Target="https://www.dropbox.com/s/k0hmyich0qqhvzs/Munchies_%20FH%20Sweet%20MunchMixSnackMix_PFS_%2830291%29_01312020%20v3.pdf?dl=0" TargetMode="External" /><Relationship Id="rId355" Type="http://schemas.openxmlformats.org/officeDocument/2006/relationships/hyperlink" Target="https://www.dropbox.com/s/a0ctu1zcsuvcx7k/BakeCrafter%20slider%203474%20Grain%20Formulation%202-11-2020.pdf?dl=0" TargetMode="External" /><Relationship Id="rId356" Type="http://schemas.openxmlformats.org/officeDocument/2006/relationships/hyperlink" Target="https://www.dropbox.com/s/ffagp0shajiksa4/Bakecrafters%20453%20hamburger%2012152017.pdf?dl=0" TargetMode="External" /><Relationship Id="rId357" Type="http://schemas.openxmlformats.org/officeDocument/2006/relationships/hyperlink" Target="https://www.dropbox.com/s/xhj9ypurrgn64qm/Bake%20Crafters%20Hoagie%20%204062%2007062017.pdf?dl=0" TargetMode="External" /><Relationship Id="rId358" Type="http://schemas.openxmlformats.org/officeDocument/2006/relationships/hyperlink" Target="https://www.dropbox.com/s/lwzxiif9gn63cxj/MAJOR%2081501%20Superb%20Low%20Sodium%20Brown%20Gravy%20Mix%20No%20MSG%20Added%20%28002%29.pdf?dl=0" TargetMode="External" /><Relationship Id="rId359" Type="http://schemas.openxmlformats.org/officeDocument/2006/relationships/hyperlink" Target="https://www.dropbox.com/s/0hlq5ha0czo9bnn/MAJOR%2081901%20Superb%20Low%20Sodium%20Chicken%20Gravy%20Mix%20No%20MSG%20Added%20%28002%29.pdf?dl=0" TargetMode="External" /><Relationship Id="rId360" Type="http://schemas.openxmlformats.org/officeDocument/2006/relationships/hyperlink" Target="https://www.dropbox.com/s/7qjvjuhr61by06l/Cap%20Cod%20Chips%2040%25%20Reduced%20Fat%20.5oz%2011382.pdf?dl=0" TargetMode="External" /><Relationship Id="rId361" Type="http://schemas.openxmlformats.org/officeDocument/2006/relationships/hyperlink" Target="https://www.dropbox.com/s/z8f6s4wxu7jio96/Homestead%20WG%20Crown%20Wheat%20Roll%2040697.pdf?dl=0" TargetMode="External" /><Relationship Id="rId362" Type="http://schemas.openxmlformats.org/officeDocument/2006/relationships/hyperlink" Target="https://www.dropbox.com/s/7lt6zjq1fdhfiao/Bakecrafter%20Kaiser%204067.pdf?dl=0" TargetMode="External" /><Relationship Id="rId363" Type="http://schemas.openxmlformats.org/officeDocument/2006/relationships/hyperlink" Target="https://www.dropbox.com/s/svbaqe9pipx3ykq/54463%20SUPREME%20GOURMET%20WHOLE%20GRAIN%20BREADED%20NATURAL%20SHAPE%20CHICKEN%20PATTY%2C%20PORTIONED%20WD%2C%20FULLY%20COOKED%2C%20CN%20LABELED.pdf?dl=0" TargetMode="External" /><Relationship Id="rId364" Type="http://schemas.openxmlformats.org/officeDocument/2006/relationships/hyperlink" Target="https://www.dropbox.com/s/9hoymrtqr2r2f2h/Instant%20Oatmeal%20Express%20Cups%20Maple%20Brown%20Sugar%201.69%20Nutrition.%20%201-17.pdf?dl=0" TargetMode="External" /><Relationship Id="rId365" Type="http://schemas.openxmlformats.org/officeDocument/2006/relationships/hyperlink" Target="https://www.dropbox.com/s/bcu3s5erhgoorwk/38000%2092315%20Eggo%20Maple%20Flavored%20Mini%20Waffle%20Bites%20FAFH%20LR%20NLI_14642_06-30-2018_Public.pdf?dl=0" TargetMode="External" /><Relationship Id="rId366" Type="http://schemas.openxmlformats.org/officeDocument/2006/relationships/hyperlink" Target="https://www.dropbox.com/s/0cjan34mlzmibic/Arlington%20waffles%20-%20Buttery%20Maple.pdf?dl=0" TargetMode="External" /><Relationship Id="rId367" Type="http://schemas.openxmlformats.org/officeDocument/2006/relationships/hyperlink" Target="https://www.dropbox.com/s/mb4k7botyw9necn/Arlington%20waffles%20-%20Sweet%20Cinnamon.pdf?dl=0" TargetMode="External" /><Relationship Id="rId368" Type="http://schemas.openxmlformats.org/officeDocument/2006/relationships/hyperlink" Target="https://www.dropbox.com/s/apyn0c8lrdeadm2/Arlington%20waffles%20-%20Wild%20Blueberry.pdf?dl=0" TargetMode="External" /><Relationship Id="rId369" Type="http://schemas.openxmlformats.org/officeDocument/2006/relationships/hyperlink" Target="https://www.dropbox.com/s/h8p6mweb5m6jn0h/Pillsbury%E2%84%A2%20Frozen%20Frudel%E2%84%A2%20Apple%202.29%20oz.pdf?dl=0" TargetMode="External" /><Relationship Id="rId370" Type="http://schemas.openxmlformats.org/officeDocument/2006/relationships/hyperlink" Target="https://www.dropbox.com/s/zzml86nsqegikxy/Hadley%20Cinnabar%20805IW.pdf?dl=0" TargetMode="External" /><Relationship Id="rId371" Type="http://schemas.openxmlformats.org/officeDocument/2006/relationships/hyperlink" Target="https://www.dropbox.com/s/0pfymd6d9wuhnvw/Bakecrafter%20FT%20449.pdf?dl=0" TargetMode="External" /><Relationship Id="rId372" Type="http://schemas.openxmlformats.org/officeDocument/2006/relationships/hyperlink" Target="https://www.dropbox.com/s/3az9kalhs2yy38j/Pillsbury%E2%84%A2%20Frozen%20Mini%20French%20Toast%20Cinnamon%20Rush%E2%84%A2%202.64%20oz.pdf?dl=0" TargetMode="External" /><Relationship Id="rId373" Type="http://schemas.openxmlformats.org/officeDocument/2006/relationships/hyperlink" Target="https://www.dropbox.com/s/97c97tzleu2zsct/BARILLA%20-%20100%20%20WHOLE%20GRAIN%20Spec%20US%20JUN%202016.pdf?dl=0" TargetMode="External" /><Relationship Id="rId374" Type="http://schemas.openxmlformats.org/officeDocument/2006/relationships/hyperlink" Target="https://www.dropbox.com/s/yavyo9ooz9bt5jz/Wild%20Mikes%2020211.pdf?dl=0" TargetMode="External" /><Relationship Id="rId375" Type="http://schemas.openxmlformats.org/officeDocument/2006/relationships/hyperlink" Target="https://www.dropbox.com/s/35i08vh7ikkf9k6/Tasty%20Brands%2053206_10-22-2019_WG_IW%20PizzaBoli.pdf?dl=0" TargetMode="External" /><Relationship Id="rId376" Type="http://schemas.openxmlformats.org/officeDocument/2006/relationships/hyperlink" Target="https://www.dropbox.com/s/1ijxhmxpfnfyu2d/BakeCrafter%20Grilled%20cheese%206659.pdf?dl=0" TargetMode="External" /><Relationship Id="rId377" Type="http://schemas.openxmlformats.org/officeDocument/2006/relationships/hyperlink" Target="https://www.dropbox.com/s/8jy1d28yw6ojrs9/Integrated%20%20Grilled%20cheese%20134000%20spec%208-9-20.pdf?dl=0" TargetMode="External" /><Relationship Id="rId378" Type="http://schemas.openxmlformats.org/officeDocument/2006/relationships/hyperlink" Target="https://www.dropbox.com/s/33k0gi2rbrw33hw/Bakecrafter%206648%20Turkey%20Sub.pdf?dl=0" TargetMode="External" /><Relationship Id="rId379" Type="http://schemas.openxmlformats.org/officeDocument/2006/relationships/hyperlink" Target="https://www.dropbox.com/s/wrheb9f1rbttsed/Bakecrafter%206654%20Ham%20and%20Cheese%20sub.pdf?dl=0" TargetMode="External" /><Relationship Id="rId380" Type="http://schemas.openxmlformats.org/officeDocument/2006/relationships/hyperlink" Target="https://www.dropbox.com/s/yninhfi1sleapm2/41351-%204oz%20Glacier%20Valley%20Water%20Cup-%20OH%20NLEA%20Done.pdf?dl=0" TargetMode="External" /><Relationship Id="rId381" Type="http://schemas.openxmlformats.org/officeDocument/2006/relationships/hyperlink" Target="https://www.dropbox.com/s/06ljtfmneot4z5s/Popchips%20BBQ%2072200.pdf?dl=0" TargetMode="External" /><Relationship Id="rId382" Type="http://schemas.openxmlformats.org/officeDocument/2006/relationships/hyperlink" Target="https://www.dropbox.com/s/xjh93ioz9rj2b2s/Campbell%20WG%20Cheddar%20Goldfish%2011892%20CN.pdf?dl=0" TargetMode="External" /><Relationship Id="rId383" Type="http://schemas.openxmlformats.org/officeDocument/2006/relationships/hyperlink" Target="https://www.dropbox.com/s/61pa2e99qahk3ju/68860205%20PFS%20Wrappy%209in%20WG%20%2012ct.pdf?dl=0" TargetMode="External" /><Relationship Id="rId384" Type="http://schemas.openxmlformats.org/officeDocument/2006/relationships/hyperlink" Target="https://www.dropbox.com/s/xx6kgnkw74255uo/20605053%20PFS%20Wrappy%206in%20WW%2012ct.pdf?dl=0" TargetMode="External" /><Relationship Id="rId385" Type="http://schemas.openxmlformats.org/officeDocument/2006/relationships/hyperlink" Target="https://www.dropbox.com/s/234j1idjhsi7y51/21005054%20PFS%20WRAPPY%2010in%20WG%2012ct.pdf?dl=0" TargetMode="External" /><Relationship Id="rId386" Type="http://schemas.openxmlformats.org/officeDocument/2006/relationships/hyperlink" Target="https://www.dropbox.com/s/yjz8uwk5mmj23gk/Father%20Sam%2096001%2010%20inch.pdf?dl=0" TargetMode="External" /><Relationship Id="rId387" Type="http://schemas.openxmlformats.org/officeDocument/2006/relationships/hyperlink" Target="https://www.dropbox.com/s/ip0szkaig55v56h/Father%20Sam%2096003%206%20inch.pdf?dl=0" TargetMode="External" /><Relationship Id="rId388" Type="http://schemas.openxmlformats.org/officeDocument/2006/relationships/hyperlink" Target="https://www.dropbox.com/s/7ssyi44gr2pdoly/Father%20Sam%2096002%208%20inch.pdf?dl=0" TargetMode="External" /><Relationship Id="rId389" Type="http://schemas.openxmlformats.org/officeDocument/2006/relationships/hyperlink" Target="https://www.dropbox.com/s/qnvzrwrfe0q19x2/Bakecrafter%201475%20Pancake.pdf?dl=0" TargetMode="External" /><Relationship Id="rId390" Type="http://schemas.openxmlformats.org/officeDocument/2006/relationships/hyperlink" Target="https://www.dropbox.com/s/nfkvumz4zln2tqk/Gold%20Kist%207516-whole-grain-breaded-chicken-breast-fillet-cr-112918.pdf?dl=0" TargetMode="External" /><Relationship Id="rId391" Type="http://schemas.openxmlformats.org/officeDocument/2006/relationships/hyperlink" Target="https://www.dropbox.com/s/4h3slvpj0mecn8i/615300-gold-kist-fc-wg-breaded-nugget-w_isp.pdf?dl=0" TargetMode="External" /><Relationship Id="rId392" Type="http://schemas.openxmlformats.org/officeDocument/2006/relationships/hyperlink" Target="https://www.dropbox.com/s/vjdxs71qe6irchf/Goldkist%20WG%20Chic%20Breast%20Bite%2036113.pdf?dl=0" TargetMode="External" /><Relationship Id="rId393" Type="http://schemas.openxmlformats.org/officeDocument/2006/relationships/hyperlink" Target="https://www.dropbox.com/s/4owm5xc5e7qcaim/Goldkist%20WG%20Chic%20Popcorn%20Smackers%2039443.pdf?dl=0" TargetMode="External" /><Relationship Id="rId394" Type="http://schemas.openxmlformats.org/officeDocument/2006/relationships/hyperlink" Target="https://www.dropbox.com/s/ykxb9k9hh6ye6p4/DC%20Catsup.pdf?dl=0" TargetMode="External" /><Relationship Id="rId395" Type="http://schemas.openxmlformats.org/officeDocument/2006/relationships/hyperlink" Target="https://www.dropbox.com/s/jkwmvy9wibb6te4/Dispenser%20catsup.pdf?dl=0" TargetMode="External" /><Relationship Id="rId396" Type="http://schemas.openxmlformats.org/officeDocument/2006/relationships/hyperlink" Target="https://www.dropbox.com/s/kjrozyec6oh1f0n/Heinz%20Ketchup%205040.pdf?dl=0" TargetMode="External" /><Relationship Id="rId397" Type="http://schemas.openxmlformats.org/officeDocument/2006/relationships/hyperlink" Target="https://www.dropbox.com/s/e09ku6odwkeuehu/Heinz%20Ketchup%20Dip%20%26%20Squeeze%205001.pdf?dl=0" TargetMode="External" /><Relationship Id="rId398" Type="http://schemas.openxmlformats.org/officeDocument/2006/relationships/hyperlink" Target="https://www.dropbox.com/s/d4cgkxnorj1phl4/Heinz%20Ketchup%20PC%209%20gr%2020810.pdf?dl=0" TargetMode="External" /><Relationship Id="rId399" Type="http://schemas.openxmlformats.org/officeDocument/2006/relationships/hyperlink" Target="https://www.dropbox.com/s/yqtysp8n8swple4/KE0892.pdf?dl=0" TargetMode="External" /><Relationship Id="rId400" Type="http://schemas.openxmlformats.org/officeDocument/2006/relationships/hyperlink" Target="https://www.dropbox.com/s/1wudx0zre2w4mdp/Admiration%20Mayo%2018125.pdf?dl=0" TargetMode="External" /><Relationship Id="rId401" Type="http://schemas.openxmlformats.org/officeDocument/2006/relationships/hyperlink" Target="https://www.dropbox.com/s/41ohbjt3dmony8q/DC%20Ranch.pdf?dl=0" TargetMode="External" /><Relationship Id="rId402" Type="http://schemas.openxmlformats.org/officeDocument/2006/relationships/hyperlink" Target="https://www.dropbox.com/s/hccbgm2m9urh7q3/KC%20Masterpiece%20BBQ%20Sauce%2025655.pdf?dl=0" TargetMode="External" /><Relationship Id="rId403" Type="http://schemas.openxmlformats.org/officeDocument/2006/relationships/hyperlink" Target="https://www.dropbox.com/s/cr3bzhb0i4hps10/Red%20Gold%20Salsa%2072940-11005%20REDSC99%20MPS%20JC%203%207%2016.pdf?dl=0" TargetMode="External" /><Relationship Id="rId404" Type="http://schemas.openxmlformats.org/officeDocument/2006/relationships/hyperlink" Target="https://www.dropbox.com/s/n3aqeikv3mdr0qm/salsa-red-gold-3z-pc-sc2z.pdf?dl=0" TargetMode="External" /><Relationship Id="rId405" Type="http://schemas.openxmlformats.org/officeDocument/2006/relationships/hyperlink" Target="https://www.dropbox.com/s/a28qfycetwjtxvb/KE0740SweetNSourSauce.pdf?dl=0" TargetMode="External" /><Relationship Id="rId406" Type="http://schemas.openxmlformats.org/officeDocument/2006/relationships/hyperlink" Target="https://www.dropbox.com/s/b7a5ohuas4a052m/KENS%20MAYONNAISE%200898%20%2018050.pdf?dl=0" TargetMode="External" /><Relationship Id="rId407" Type="http://schemas.openxmlformats.org/officeDocument/2006/relationships/hyperlink" Target="https://www.dropbox.com/s/0aveo89qtik2sht/KE1055KensMetropolitanSelectBlueRibbonTexasStyleBarbecueSauce.pdf?dl=0" TargetMode="External" /><Relationship Id="rId408" Type="http://schemas.openxmlformats.org/officeDocument/2006/relationships/hyperlink" Target="https://www.dropbox.com/s/mi82b36krz999gg/MCF05074_050621.pdf?dl=0" TargetMode="External" /><Relationship Id="rId409" Type="http://schemas.openxmlformats.org/officeDocument/2006/relationships/hyperlink" Target="https://www.dropbox.com/s/v9sd4icw1oyitrv/02559%20On%20top.pdf?dl=0" TargetMode="External" /><Relationship Id="rId410" Type="http://schemas.openxmlformats.org/officeDocument/2006/relationships/hyperlink" Target="https://www.dropbox.com/s/9udt6hi1xmnkb2i/Ambros%20Quinoa%20White%2012550.pdf?dl=0" TargetMode="External" /><Relationship Id="rId411" Type="http://schemas.openxmlformats.org/officeDocument/2006/relationships/hyperlink" Target="https://www.dropbox.com/s/a249ooo62ut4wta/Tasty_Brands_00837WG_12-02-2021_MiniRavioli.pdf?dl=0" TargetMode="External" /><Relationship Id="rId412" Type="http://schemas.openxmlformats.org/officeDocument/2006/relationships/hyperlink" Target="https://www.dropbox.com/s/qmfayh3ihjk3pki/10234217_Ben%27s%20Original%20FS%20Spanish%20Rice_09092021.pdf?dl=0" TargetMode="External" /><Relationship Id="rId413" Type="http://schemas.openxmlformats.org/officeDocument/2006/relationships/hyperlink" Target="https://www.dropbox.com/s/97c97tzleu2zsct/BARILLA%20-%20100%20%20WHOLE%20GRAIN%20Spec%20US%20JUN%202016.pdf?dl=0" TargetMode="External" /><Relationship Id="rId414" Type="http://schemas.openxmlformats.org/officeDocument/2006/relationships/hyperlink" Target="https://www.dropbox.com/s/cnecnfy6u087ous/Tasty_Brands_41837_01-14-2022_BreadMiniRoundRavioli.pdf?dl=0" TargetMode="External" /><Relationship Id="rId415" Type="http://schemas.openxmlformats.org/officeDocument/2006/relationships/hyperlink" Target="https://www.dropbox.com/s/nhylobthk9xu2uh/Dakota%20Rotini.pdf?dl=0" TargetMode="External" /><Relationship Id="rId416" Type="http://schemas.openxmlformats.org/officeDocument/2006/relationships/hyperlink" Target="https://www.dropbox.com/s/774b86xabqgv62e/tasty_brands_00830wg_11082017_cheesetortellini.pdf?dl=0" TargetMode="External" /><Relationship Id="rId417" Type="http://schemas.openxmlformats.org/officeDocument/2006/relationships/hyperlink" Target="https://www.dropbox.com/s/icsaoe5i3qyj99r/10232075_Ben%27s%20Original%20Whole%20Grain%20Brown%2025%23.pdf?dl=0" TargetMode="External" /><Relationship Id="rId418" Type="http://schemas.openxmlformats.org/officeDocument/2006/relationships/hyperlink" Target="https://www.dropbox.com/s/mhqdne2rqnpyefa/10234221_Ben%27s%20Original%20FS%20Roasted%20Chicken%20Brown%20Rice_09092021.pdf?dl=0" TargetMode="External" /><Relationship Id="rId419" Type="http://schemas.openxmlformats.org/officeDocument/2006/relationships/hyperlink" Target="https://www.dropbox.com/s/3ng0yavvwwfk96g/Dakota%20Spaghetti.pdf?dl=0" TargetMode="External" /><Relationship Id="rId420" Type="http://schemas.openxmlformats.org/officeDocument/2006/relationships/hyperlink" Target="https://www.dropbox.com/s/97c97tzleu2zsct/BARILLA%20-%20100%20%20WHOLE%20GRAIN%20Spec%20US%20JUN%202016.pdf?dl=0" TargetMode="External" /><Relationship Id="rId421" Type="http://schemas.openxmlformats.org/officeDocument/2006/relationships/hyperlink" Target="https://www.dropbox.com/s/97c97tzleu2zsct/BARILLA%20-%20100%20%20WHOLE%20GRAIN%20Spec%20US%20JUN%202016.pdf?dl=0" TargetMode="External" /><Relationship Id="rId422" Type="http://schemas.openxmlformats.org/officeDocument/2006/relationships/hyperlink" Target="https://www.dropbox.com/s/kcsfrvq7tffz0ih/PRODUCERS%20WG%20BROWN%20RICE%20PARBOILED%2014659.pdf?dl=0" TargetMode="External" /><Relationship Id="rId423" Type="http://schemas.openxmlformats.org/officeDocument/2006/relationships/hyperlink" Target="https://www.dropbox.com/s/dp4pc10of7pjkkv/28989%2049938%20Spicy%20Black%20Bean%20Burger%20CN%20Public%20NLI_11812%2001-03-17.pdf?dl=0" TargetMode="External" /><Relationship Id="rId424" Type="http://schemas.openxmlformats.org/officeDocument/2006/relationships/hyperlink" Target="https://www.dropbox.com/s/wwquuq8x7pe1hkx/HORMEL%C2%AE%20Cooked%20Ham%2023941.pdf?dl=0" TargetMode="External" /><Relationship Id="rId425" Type="http://schemas.openxmlformats.org/officeDocument/2006/relationships/hyperlink" Target="https://www.dropbox.com/s/zctexk26e4ru1bv/MARGHERITA%20PEPPERONI%20%2043185.pdf?dl=0" TargetMode="External" /><Relationship Id="rId426" Type="http://schemas.openxmlformats.org/officeDocument/2006/relationships/hyperlink" Target="https://www.dropbox.com/s/h0bm787uji1qc38/SMITHFIELD%20CK%20RND%20BACON%2043998.pdf?dl=0" TargetMode="External" /><Relationship Id="rId427" Type="http://schemas.openxmlformats.org/officeDocument/2006/relationships/hyperlink" Target="https://www.dropbox.com/s/hrwxmpk7yk03q4s/BC%20Croissant%20869.pdf?dl=0" TargetMode="External" /><Relationship Id="rId428" Type="http://schemas.openxmlformats.org/officeDocument/2006/relationships/hyperlink" Target="https://www.dropbox.com/s/hkgcrovyomtnzqv/625300-gold-kist-fc-wg-breaded-tender-w_isp.pdf?dl=0" TargetMode="External" /><Relationship Id="rId429" Type="http://schemas.openxmlformats.org/officeDocument/2006/relationships/hyperlink" Target="https://www.dropbox.com/s/pzx44pg3307vw48/7502.Super%20Slice%20Zucchini.pdf?dl=0" TargetMode="External" /><Relationship Id="rId430" Type="http://schemas.openxmlformats.org/officeDocument/2006/relationships/hyperlink" Target="https://www.dropbox.com/s/ju479hof7ome37u/Tasty_Brands_00825WG_8-10-2021_DoubleStfPastaRolls.pdf?dl=0" TargetMode="External" /><Relationship Id="rId431" Type="http://schemas.openxmlformats.org/officeDocument/2006/relationships/hyperlink" Target="https://www.dropbox.com/s/3w0h9dro7183bqt/Pro%20Protein%20Granola%20_%20Rockin%27Ola.pdf?dl=0" TargetMode="External" /><Relationship Id="rId432" Type="http://schemas.openxmlformats.org/officeDocument/2006/relationships/hyperlink" Target="https://www.dropbox.com/s/ejv87gco4zf0zdt/Richs%2065225Pizza%20Cheese%20Crunchers.pdf?dl=0" TargetMode="External" /><Relationship Id="rId433" Type="http://schemas.openxmlformats.org/officeDocument/2006/relationships/hyperlink" Target="https://www.dropbox.com/s/0hi88qftopah0jy/Wild%20Mikes%2020311%208%20cut.pdf?dl=0" TargetMode="External" /><Relationship Id="rId434" Type="http://schemas.openxmlformats.org/officeDocument/2006/relationships/hyperlink" Target="https://www.dropbox.com/s/9vso3pflofzm7l1/Gold%20Kist%207517-chris-p-hot-spicy-fillet.pdf?dl=0" TargetMode="External" /><Relationship Id="rId435" Type="http://schemas.openxmlformats.org/officeDocument/2006/relationships/hyperlink" Target="https://www.dropbox.com/s/e15k9xi4vbpej7z/RichChicks%20%2094403%20CHICKEN%20POPPERS.pdf?dl=0" TargetMode="External" /><Relationship Id="rId436" Type="http://schemas.openxmlformats.org/officeDocument/2006/relationships/hyperlink" Target="https://www.dropbox.com/s/z6bpyr8ka2q4w7d/75156-03320%20nutritional.pdf?dl=0" TargetMode="External" /><Relationship Id="rId437" Type="http://schemas.openxmlformats.org/officeDocument/2006/relationships/hyperlink" Target="https://www.dropbox.com/s/skzaicbrknanlqn/75156-03330%20nutritional.pdf?dl=0" TargetMode="External" /><Relationship Id="rId438" Type="http://schemas.openxmlformats.org/officeDocument/2006/relationships/hyperlink" Target="https://www.dropbox.com/s/i3avnpc0kq2966v/75156-04675%20nutritional.pdf?dl=0" TargetMode="External" /><Relationship Id="rId439" Type="http://schemas.openxmlformats.org/officeDocument/2006/relationships/hyperlink" Target="https://www.dropbox.com/s/cwtkkcqo6sgjwjv/5049CE.pdf?dl=0" TargetMode="External" /><Relationship Id="rId440" Type="http://schemas.openxmlformats.org/officeDocument/2006/relationships/hyperlink" Target="https://www.dropbox.com/s/2ouba3q9s6bk2uc/5249CE.pdf?dl=0" TargetMode="External" /><Relationship Id="rId441" Type="http://schemas.openxmlformats.org/officeDocument/2006/relationships/hyperlink" Target="https://www.dropbox.com/s/n4ynig1uv1uguxc/NESTLE%20WATER%2088200.pdf?dl=0" TargetMode="External" /><Relationship Id="rId442" Type="http://schemas.openxmlformats.org/officeDocument/2006/relationships/hyperlink" Target="https://www.dropbox.com/s/6dxt34oc2w5nfn3/Ruiz%20%2086969_Egg_Turkey_Sausage_Cheese_WG_Tornado.pdf?dl=0" TargetMode="External" /><Relationship Id="rId443" Type="http://schemas.openxmlformats.org/officeDocument/2006/relationships/hyperlink" Target="https://www.dropbox.com/s/rwfy6oln65sx9vx/Ruiz%2040818_Chicken_Cheese_Taquito.pdf?dl=0" TargetMode="External" /><Relationship Id="rId444" Type="http://schemas.openxmlformats.org/officeDocument/2006/relationships/hyperlink" Target="https://www.dropbox.com/s/wbvweddmaxb1670/Schwans%2060585%20Dumplings.pdf?dl=0" TargetMode="External" /><Relationship Id="rId445" Type="http://schemas.openxmlformats.org/officeDocument/2006/relationships/hyperlink" Target="https://www.dropbox.com/s/jqxc1qx6ta0dbma/A1410%20Nutritional%20Info.pdf?dl=0" TargetMode="External" /><Relationship Id="rId446" Type="http://schemas.openxmlformats.org/officeDocument/2006/relationships/hyperlink" Target="https://www.dropbox.com/s/78sz2wgyfmbz4nd/A1490%20Nutritional%20Info.pdf?dl=0" TargetMode="External" /><Relationship Id="rId447" Type="http://schemas.openxmlformats.org/officeDocument/2006/relationships/hyperlink" Target="https://www.dropbox.com/s/7gic0l4u4d2ovwj/A3500%20Nutritional%20Info.pdf?dl=0" TargetMode="External" /><Relationship Id="rId448" Type="http://schemas.openxmlformats.org/officeDocument/2006/relationships/hyperlink" Target="https://www.dropbox.com/s/1bpiktz4gjyokxc/A3700%20Nutritional%20Info.pdf?dl=0" TargetMode="External" /><Relationship Id="rId449" Type="http://schemas.openxmlformats.org/officeDocument/2006/relationships/hyperlink" Target="https://www.dropbox.com/s/2inf27vq67onycx/Bakecrafter%204005%20breadstick.pdf?dl=0" TargetMode="External" /><Relationship Id="rId450" Type="http://schemas.openxmlformats.org/officeDocument/2006/relationships/hyperlink" Target="https://www.dropbox.com/s/s32fn1dmu64sehv/gold-medal-whole-grain-variety-muffin-mix-16000-31529.pdf?dl=0" TargetMode="External" /><Relationship Id="rId451" Type="http://schemas.openxmlformats.org/officeDocument/2006/relationships/hyperlink" Target="https://www.dropbox.com/s/b708jbdw1pk06m2/212665%20Pioneer%20Whole%20Grain%20Muffin%20Mix.pdf?dl=0" TargetMode="External" /><Relationship Id="rId452" Type="http://schemas.openxmlformats.org/officeDocument/2006/relationships/hyperlink" Target="https://www.dropbox.com/s/2vfo9t4td0i58bs/BIMBO%20921200%20CIABATTA%20ROLL.pdf?dl=0" TargetMode="External" /><Relationship Id="rId453" Type="http://schemas.openxmlformats.org/officeDocument/2006/relationships/hyperlink" Target="https://www.dropbox.com/s/vuh1orudzxp98rh/Furmano%20Marinara%20Sauce%205224.pdf?dl=0" TargetMode="External" /><Relationship Id="rId454" Type="http://schemas.openxmlformats.org/officeDocument/2006/relationships/hyperlink" Target="https://www.dropbox.com/s/jia3cvhr8kuhcqz/Red%20Pack%20Pizza%20Sauce%20RPKIL9R.pdf?dl=0" TargetMode="External" /><Relationship Id="rId455" Type="http://schemas.openxmlformats.org/officeDocument/2006/relationships/hyperlink" Target="https://www.dropbox.com/s/5b5dw0fk6a329zw/OIF00024A_051021.pdf?dl=0" TargetMode="External" /><Relationship Id="rId456" Type="http://schemas.openxmlformats.org/officeDocument/2006/relationships/hyperlink" Target="https://www.dropbox.com/s/v4bwfpzot5c68xe/MCF04712_012721.pdf?dl=0" TargetMode="External" /><Relationship Id="rId457" Type="http://schemas.openxmlformats.org/officeDocument/2006/relationships/hyperlink" Target="https://www.dropbox.com/s/yngoi1v9k8nmm0k/1000007470_050521.pdf?dl=0" TargetMode="External" /><Relationship Id="rId458" Type="http://schemas.openxmlformats.org/officeDocument/2006/relationships/hyperlink" Target="https://www.dropbox.com/s/0wamjqj196n04iq/MCF03762_062221.pdf?dl=0" TargetMode="External" /><Relationship Id="rId459" Type="http://schemas.openxmlformats.org/officeDocument/2006/relationships/hyperlink" Target="https://www.dropbox.com/s/v9buoxotl1mh1kv/665400-gold-kist-fc-wg-breaded-patty-w_isp.pdf?dl=0" TargetMode="External" /><Relationship Id="rId460" Type="http://schemas.openxmlformats.org/officeDocument/2006/relationships/hyperlink" Target="https://www.dropbox.com/s/tzjt2pb4qvcvb6p/Dispenser%20mayo.pdf?dl=0" TargetMode="External" /><Relationship Id="rId461" Type="http://schemas.openxmlformats.org/officeDocument/2006/relationships/hyperlink" Target="https://www.dropbox.com/s/pn5zqx4m5v51l97/MCF03927%20Deli%20Roasters.pdf?dl=0" TargetMode="External" /><Relationship Id="rId462" Type="http://schemas.openxmlformats.org/officeDocument/2006/relationships/hyperlink" Target="https://www.dropbox.com/s/n0l4td61tcve059/Zeezee%20mixees%20615789.pdf?dl=0" TargetMode="External" /><Relationship Id="rId463" Type="http://schemas.openxmlformats.org/officeDocument/2006/relationships/hyperlink" Target="https://www.dropbox.com/s/5hfiqfiec35s3ax/Lindy%27s%20Fruit%20Punch.pdf?dl=0" TargetMode="External" /><Relationship Id="rId464" Type="http://schemas.openxmlformats.org/officeDocument/2006/relationships/hyperlink" Target="https://www.dropbox.com/s/s57f8vh5dxq92u3/Lindy%27s%20Strawberry.pdf?dl=0" TargetMode="External" /><Relationship Id="rId465" Type="http://schemas.openxmlformats.org/officeDocument/2006/relationships/hyperlink" Target="https://www.dropbox.com/s/ets1e7s8d70bbj0/Lindy%27s%20Cherrymoji.pdf?dl=0" TargetMode="External" /><Relationship Id="rId466" Type="http://schemas.openxmlformats.org/officeDocument/2006/relationships/hyperlink" Target="https://www.dropbox.com/s/o2luc9cion4py9m/Pillsbury%E2%84%A2%20Frozen%20Cheesy%20Pull-Aparts%20Italian%20Cheeses%20%26%20Garlic%203.88%20oz.pdf?dl=0" TargetMode="External" /><Relationship Id="rId467" Type="http://schemas.openxmlformats.org/officeDocument/2006/relationships/hyperlink" Target="https://www.dropbox.com/s/pboidcfpiywigq6/Zeezee%20nutriton%20bar%20BB%20lemon.pdf?dl=0" TargetMode="External" /><Relationship Id="rId468" Type="http://schemas.openxmlformats.org/officeDocument/2006/relationships/hyperlink" Target="https://www.dropbox.com/s/15wxfw69o65uucz/Zeezee%20nutriton%20bar%20smores.pdf?dl=0" TargetMode="External" /><Relationship Id="rId469" Type="http://schemas.openxmlformats.org/officeDocument/2006/relationships/hyperlink" Target="https://www.dropbox.com/s/jxm6bbxevb5kxi8/78637%20Big%20Daddy%20Rising%20Crust.pdf?dl=0" TargetMode="External" /><Relationship Id="rId470" Type="http://schemas.openxmlformats.org/officeDocument/2006/relationships/hyperlink" Target="https://www.dropbox.com/s/gdarcgq703l0lu5/Splenda%20Artificial%20Sweetener%2021328.pdf?dl=0" TargetMode="External" /><Relationship Id="rId471" Type="http://schemas.openxmlformats.org/officeDocument/2006/relationships/hyperlink" Target="https://www.dropbox.com/s/pql4174yh2ic3x3/Barfresh%20TGPCY48%20peach%20smoothie.pdf?dl=0" TargetMode="External" /><Relationship Id="rId472" Type="http://schemas.openxmlformats.org/officeDocument/2006/relationships/hyperlink" Target="https://www.dropbox.com/s/umz1lvui14y9rp8/Barfresh%20TGSBY48%20strawberry%20banana%20smoothie.pdf?dl=0" TargetMode="External" /><Relationship Id="rId473" Type="http://schemas.openxmlformats.org/officeDocument/2006/relationships/hyperlink" Target="https://www.dropbox.com/s/85gac63ihgnotls/Wild%20Mikes%20Jalapeno%20bites.pdf?dl=0" TargetMode="External" /><Relationship Id="rId474" Type="http://schemas.openxmlformats.org/officeDocument/2006/relationships/hyperlink" Target="https://www.dropbox.com/s/f14fq4jk5unu59n/215174%20Pioneer%20Sweet%20Corn%20Muffin%20Mix.pdf?dl=0" TargetMode="External" /><Relationship Id="rId475" Type="http://schemas.openxmlformats.org/officeDocument/2006/relationships/hyperlink" Target="https://www.dropbox.com/s/5kxw5rpol9iojuy/99486%20Conestoga%20Low%20Sodium%20Brown%20Gravy%20Mix.pdf?dl=0" TargetMode="External" /><Relationship Id="rId476" Type="http://schemas.openxmlformats.org/officeDocument/2006/relationships/hyperlink" Target="https://www.dropbox.com/s/y2bfq5hb0p4qg35/99488%20Conestoga%20Low%20Sodium%20Poultry%20Gravy%20Mix.pdf?dl=0" TargetMode="External" /><Relationship Id="rId477" Type="http://schemas.openxmlformats.org/officeDocument/2006/relationships/hyperlink" Target="https://www.dropbox.com/s/quvzrv0jocvcwbl/212644%20Conestoga%20Turkey%20Gravy.pdf?dl=0" TargetMode="External" /><Relationship Id="rId478" Type="http://schemas.openxmlformats.org/officeDocument/2006/relationships/hyperlink" Target="https://www.dropbox.com/s/l005dsqg6j3q76v/Franks%20Red%20Hot%20Buffalo%20Sauce%20Dispenser%2025715.pdf?dl=0" TargetMode="External" /><Relationship Id="rId47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6iafb4s741ph40b/CP5049%20.pdf?dl=0" TargetMode="External" /><Relationship Id="rId2" Type="http://schemas.openxmlformats.org/officeDocument/2006/relationships/hyperlink" Target="https://www.dropbox.com/s/p55v90lk482eift/CP5249.pdf?dl=0" TargetMode="External" /><Relationship Id="rId3" Type="http://schemas.openxmlformats.org/officeDocument/2006/relationships/hyperlink" Target="https://www.dropbox.com/s/cwtkkcqo6sgjwjv/5049CE.pdf?dl=0" TargetMode="External" /><Relationship Id="rId4" Type="http://schemas.openxmlformats.org/officeDocument/2006/relationships/hyperlink" Target="https://www.dropbox.com/s/2ouba3q9s6bk2uc/5249CE.pdf?dl=0" TargetMode="External" /><Relationship Id="rId5" Type="http://schemas.openxmlformats.org/officeDocument/2006/relationships/hyperlink" Target="https://www.dropbox.com/s/c34bxyzk05932ew/75156-94675%20nutritional.pdf?dl=0" TargetMode="External" /><Relationship Id="rId6" Type="http://schemas.openxmlformats.org/officeDocument/2006/relationships/hyperlink" Target="https://www.dropbox.com/s/i3avnpc0kq2966v/75156-04675%20nutritional.pdf?dl=0" TargetMode="External" /><Relationship Id="rId7" Type="http://schemas.openxmlformats.org/officeDocument/2006/relationships/hyperlink" Target="https://www.dropbox.com/s/z6bpyr8ka2q4w7d/75156-03320%20nutritional.pdf?dl=0" TargetMode="External" /><Relationship Id="rId8" Type="http://schemas.openxmlformats.org/officeDocument/2006/relationships/hyperlink" Target="https://www.dropbox.com/s/skzaicbrknanlqn/75156-03330%20nutritional.pdf?dl=0" TargetMode="External" /><Relationship Id="rId9" Type="http://schemas.openxmlformats.org/officeDocument/2006/relationships/hyperlink" Target="https://www.dropbox.com/s/9fn4ptxaw06bd2x/75156-93320%20nutritional.pdf?dl=0" TargetMode="External" /><Relationship Id="rId10" Type="http://schemas.openxmlformats.org/officeDocument/2006/relationships/hyperlink" Target="https://www.dropbox.com/s/z6bpyr8ka2q4w7d/75156-03320%20nutritional.pdf?dl=0" TargetMode="Externa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47"/>
  <sheetViews>
    <sheetView showGridLines="0" showZeros="0" tabSelected="1" zoomScale="80" zoomScaleNormal="80" zoomScalePageLayoutView="0" workbookViewId="0" topLeftCell="A1">
      <pane xSplit="2" ySplit="2" topLeftCell="H60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596" sqref="N596"/>
    </sheetView>
  </sheetViews>
  <sheetFormatPr defaultColWidth="0" defaultRowHeight="32.25" customHeight="1" zeroHeight="1"/>
  <cols>
    <col min="1" max="1" width="9.3359375" style="369" customWidth="1"/>
    <col min="2" max="2" width="59.6640625" style="369" customWidth="1"/>
    <col min="3" max="3" width="41.4453125" style="369" customWidth="1"/>
    <col min="4" max="4" width="13.99609375" style="368" customWidth="1"/>
    <col min="5" max="6" width="13.99609375" style="369" customWidth="1"/>
    <col min="7" max="7" width="61.77734375" style="369" customWidth="1"/>
    <col min="8" max="9" width="12.77734375" style="369" customWidth="1"/>
    <col min="10" max="10" width="11.77734375" style="369" customWidth="1"/>
    <col min="11" max="11" width="13.21484375" style="368" customWidth="1"/>
    <col min="12" max="12" width="11.77734375" style="368" customWidth="1"/>
    <col min="13" max="13" width="11.77734375" style="369" customWidth="1"/>
    <col min="14" max="14" width="11.77734375" style="368" customWidth="1"/>
    <col min="15" max="15" width="11.77734375" style="369" customWidth="1"/>
    <col min="16" max="16" width="11.77734375" style="368" customWidth="1"/>
    <col min="17" max="17" width="14.77734375" style="368" customWidth="1"/>
    <col min="18" max="18" width="29.99609375" style="368" customWidth="1"/>
    <col min="19" max="19" width="0.88671875" style="370" customWidth="1"/>
    <col min="20" max="22" width="0" style="159" hidden="1" customWidth="1"/>
    <col min="23" max="16384" width="8.88671875" style="159" hidden="1" customWidth="1"/>
  </cols>
  <sheetData>
    <row r="1" spans="1:19" s="138" customFormat="1" ht="32.25" customHeight="1">
      <c r="A1" s="134" t="s">
        <v>1714</v>
      </c>
      <c r="B1" s="135"/>
      <c r="C1" s="135"/>
      <c r="D1" s="136"/>
      <c r="E1" s="135"/>
      <c r="F1" s="135"/>
      <c r="G1" s="135"/>
      <c r="H1" s="135"/>
      <c r="I1" s="135"/>
      <c r="J1" s="135"/>
      <c r="K1" s="136"/>
      <c r="L1" s="135"/>
      <c r="M1" s="135"/>
      <c r="N1" s="135"/>
      <c r="O1" s="135"/>
      <c r="P1" s="135"/>
      <c r="Q1" s="135"/>
      <c r="R1" s="135"/>
      <c r="S1" s="137"/>
    </row>
    <row r="2" spans="1:19" s="147" customFormat="1" ht="32.25" customHeight="1">
      <c r="A2" s="139" t="s">
        <v>0</v>
      </c>
      <c r="B2" s="139" t="s">
        <v>1</v>
      </c>
      <c r="C2" s="139" t="s">
        <v>2</v>
      </c>
      <c r="D2" s="140" t="s">
        <v>3</v>
      </c>
      <c r="E2" s="139" t="s">
        <v>4</v>
      </c>
      <c r="F2" s="139" t="s">
        <v>5</v>
      </c>
      <c r="G2" s="139" t="s">
        <v>6</v>
      </c>
      <c r="H2" s="381" t="s">
        <v>7</v>
      </c>
      <c r="I2" s="139" t="s">
        <v>8</v>
      </c>
      <c r="J2" s="140" t="s">
        <v>9</v>
      </c>
      <c r="K2" s="142" t="s">
        <v>10</v>
      </c>
      <c r="L2" s="143" t="s">
        <v>11</v>
      </c>
      <c r="M2" s="141" t="s">
        <v>12</v>
      </c>
      <c r="N2" s="144" t="s">
        <v>1713</v>
      </c>
      <c r="O2" s="145" t="s">
        <v>13</v>
      </c>
      <c r="P2" s="145" t="s">
        <v>14</v>
      </c>
      <c r="Q2" s="145" t="s">
        <v>15</v>
      </c>
      <c r="R2" s="146" t="s">
        <v>16</v>
      </c>
      <c r="S2" s="137"/>
    </row>
    <row r="3" spans="1:19" ht="32.25" customHeight="1">
      <c r="A3" s="426" t="str">
        <f>"Beef, Commercial = "&amp;DOLLAR(SUM(Q4:Q11),2)</f>
        <v>Beef, Commercial = $204,513.23</v>
      </c>
      <c r="B3" s="426"/>
      <c r="C3" s="148"/>
      <c r="D3" s="149"/>
      <c r="E3" s="150"/>
      <c r="F3" s="151"/>
      <c r="G3" s="148"/>
      <c r="H3" s="382"/>
      <c r="I3" s="153"/>
      <c r="J3" s="150"/>
      <c r="K3" s="150"/>
      <c r="L3" s="154"/>
      <c r="M3" s="155"/>
      <c r="N3" s="156"/>
      <c r="O3" s="156"/>
      <c r="P3" s="156"/>
      <c r="Q3" s="157"/>
      <c r="R3" s="150"/>
      <c r="S3" s="158"/>
    </row>
    <row r="4" spans="1:19" ht="32.25" customHeight="1">
      <c r="A4" s="160">
        <v>1</v>
      </c>
      <c r="B4" s="161" t="s">
        <v>17</v>
      </c>
      <c r="C4" s="91" t="s">
        <v>1558</v>
      </c>
      <c r="D4" s="90">
        <v>37609</v>
      </c>
      <c r="E4" s="162" t="s">
        <v>33</v>
      </c>
      <c r="F4" s="163" t="s">
        <v>586</v>
      </c>
      <c r="G4" s="164" t="s">
        <v>1559</v>
      </c>
      <c r="H4" s="383">
        <v>300</v>
      </c>
      <c r="I4" s="165">
        <v>240</v>
      </c>
      <c r="J4" s="166" t="s">
        <v>19</v>
      </c>
      <c r="K4" s="82" t="s">
        <v>1719</v>
      </c>
      <c r="L4" s="83"/>
      <c r="M4" s="167">
        <f aca="true" t="shared" si="0" ref="M4:M11">ROUND(IF(ISBLANK(L4)=TRUE,H4,(H4*I4)/L4),0)</f>
        <v>300</v>
      </c>
      <c r="N4" s="84">
        <v>143.91</v>
      </c>
      <c r="O4" s="169"/>
      <c r="P4" s="168">
        <f aca="true" t="shared" si="1" ref="P4:P11">IF((ISBLANK(N4)=FALSE),(N4-O4),)</f>
        <v>143.91</v>
      </c>
      <c r="Q4" s="170">
        <f aca="true" t="shared" si="2" ref="Q4:Q11">M4*N4</f>
        <v>43173</v>
      </c>
      <c r="R4" s="82"/>
      <c r="S4" s="158"/>
    </row>
    <row r="5" spans="1:19" ht="32.25" customHeight="1">
      <c r="A5" s="160">
        <v>2</v>
      </c>
      <c r="B5" s="161" t="s">
        <v>1560</v>
      </c>
      <c r="C5" s="91" t="s">
        <v>1561</v>
      </c>
      <c r="D5" s="90">
        <v>37589</v>
      </c>
      <c r="E5" s="162" t="s">
        <v>33</v>
      </c>
      <c r="F5" s="163" t="s">
        <v>1562</v>
      </c>
      <c r="G5" s="164" t="s">
        <v>1565</v>
      </c>
      <c r="H5" s="383">
        <v>185</v>
      </c>
      <c r="I5" s="165">
        <v>160</v>
      </c>
      <c r="J5" s="166" t="s">
        <v>19</v>
      </c>
      <c r="K5" s="82" t="s">
        <v>1719</v>
      </c>
      <c r="L5" s="83"/>
      <c r="M5" s="167">
        <f t="shared" si="0"/>
        <v>185</v>
      </c>
      <c r="N5" s="84">
        <v>143.91</v>
      </c>
      <c r="O5" s="169"/>
      <c r="P5" s="168">
        <f t="shared" si="1"/>
        <v>143.91</v>
      </c>
      <c r="Q5" s="170">
        <f t="shared" si="2"/>
        <v>26623.35</v>
      </c>
      <c r="R5" s="82"/>
      <c r="S5" s="158"/>
    </row>
    <row r="6" spans="1:19" ht="32.25" customHeight="1">
      <c r="A6" s="171">
        <v>3</v>
      </c>
      <c r="B6" s="172" t="s">
        <v>20</v>
      </c>
      <c r="C6" s="172" t="s">
        <v>21</v>
      </c>
      <c r="D6" s="7">
        <v>42373</v>
      </c>
      <c r="E6" s="173"/>
      <c r="F6" s="174" t="s">
        <v>22</v>
      </c>
      <c r="G6" s="175"/>
      <c r="H6" s="384">
        <v>225</v>
      </c>
      <c r="I6" s="176">
        <v>40</v>
      </c>
      <c r="J6" s="380" t="s">
        <v>19</v>
      </c>
      <c r="K6" s="127" t="s">
        <v>1717</v>
      </c>
      <c r="L6" s="1">
        <v>10</v>
      </c>
      <c r="M6" s="177">
        <f t="shared" si="0"/>
        <v>900</v>
      </c>
      <c r="N6" s="2">
        <v>40.88</v>
      </c>
      <c r="O6" s="169"/>
      <c r="P6" s="178">
        <f t="shared" si="1"/>
        <v>40.88</v>
      </c>
      <c r="Q6" s="179">
        <f t="shared" si="2"/>
        <v>36792</v>
      </c>
      <c r="R6" s="127"/>
      <c r="S6" s="158"/>
    </row>
    <row r="7" spans="1:19" ht="32.25" customHeight="1">
      <c r="A7" s="180">
        <v>4</v>
      </c>
      <c r="B7" s="172" t="s">
        <v>28</v>
      </c>
      <c r="C7" s="25" t="s">
        <v>29</v>
      </c>
      <c r="D7" s="15">
        <v>45425</v>
      </c>
      <c r="E7" s="181" t="s">
        <v>30</v>
      </c>
      <c r="F7" s="174" t="s">
        <v>26</v>
      </c>
      <c r="G7" s="182" t="s">
        <v>31</v>
      </c>
      <c r="H7" s="384">
        <v>112</v>
      </c>
      <c r="I7" s="176">
        <v>10</v>
      </c>
      <c r="J7" s="166" t="s">
        <v>19</v>
      </c>
      <c r="K7" s="412" t="s">
        <v>1718</v>
      </c>
      <c r="L7" s="1"/>
      <c r="M7" s="183">
        <f t="shared" si="0"/>
        <v>112</v>
      </c>
      <c r="N7" s="97">
        <v>56.89</v>
      </c>
      <c r="O7" s="169"/>
      <c r="P7" s="184">
        <f t="shared" si="1"/>
        <v>56.89</v>
      </c>
      <c r="Q7" s="185">
        <f t="shared" si="2"/>
        <v>6371.68</v>
      </c>
      <c r="R7" s="93"/>
      <c r="S7" s="158"/>
    </row>
    <row r="8" spans="1:19" ht="32.25" customHeight="1">
      <c r="A8" s="171">
        <v>5</v>
      </c>
      <c r="B8" s="172" t="s">
        <v>1567</v>
      </c>
      <c r="C8" s="28" t="s">
        <v>32</v>
      </c>
      <c r="D8" s="7" t="s">
        <v>1814</v>
      </c>
      <c r="E8" s="173" t="s">
        <v>33</v>
      </c>
      <c r="F8" s="174" t="s">
        <v>26</v>
      </c>
      <c r="G8" s="175" t="s">
        <v>34</v>
      </c>
      <c r="H8" s="384">
        <v>175</v>
      </c>
      <c r="I8" s="176">
        <v>10</v>
      </c>
      <c r="J8" s="166" t="s">
        <v>19</v>
      </c>
      <c r="K8" s="127" t="s">
        <v>1719</v>
      </c>
      <c r="L8" s="1"/>
      <c r="M8" s="177">
        <f t="shared" si="0"/>
        <v>175</v>
      </c>
      <c r="N8" s="2">
        <v>50.12</v>
      </c>
      <c r="O8" s="169"/>
      <c r="P8" s="178">
        <f t="shared" si="1"/>
        <v>50.12</v>
      </c>
      <c r="Q8" s="179">
        <f t="shared" si="2"/>
        <v>8771</v>
      </c>
      <c r="R8" s="127"/>
      <c r="S8" s="158"/>
    </row>
    <row r="9" spans="1:19" ht="32.25" customHeight="1">
      <c r="A9" s="186">
        <v>6</v>
      </c>
      <c r="B9" s="172" t="s">
        <v>35</v>
      </c>
      <c r="C9" s="92" t="s">
        <v>36</v>
      </c>
      <c r="D9" s="371">
        <v>20459</v>
      </c>
      <c r="E9" s="187" t="s">
        <v>25</v>
      </c>
      <c r="F9" s="187" t="s">
        <v>37</v>
      </c>
      <c r="G9" s="188"/>
      <c r="H9" s="385">
        <v>170</v>
      </c>
      <c r="I9" s="190">
        <v>177</v>
      </c>
      <c r="J9" s="166" t="s">
        <v>19</v>
      </c>
      <c r="K9" s="401" t="s">
        <v>1720</v>
      </c>
      <c r="L9" s="121"/>
      <c r="M9" s="189">
        <f t="shared" si="0"/>
        <v>170</v>
      </c>
      <c r="N9" s="130">
        <v>132.64</v>
      </c>
      <c r="O9" s="169"/>
      <c r="P9" s="191">
        <f t="shared" si="1"/>
        <v>132.64</v>
      </c>
      <c r="Q9" s="192">
        <f t="shared" si="2"/>
        <v>22548.8</v>
      </c>
      <c r="R9" s="119"/>
      <c r="S9" s="193"/>
    </row>
    <row r="10" spans="1:19" ht="32.25" customHeight="1">
      <c r="A10" s="171">
        <v>7</v>
      </c>
      <c r="B10" s="172" t="s">
        <v>1564</v>
      </c>
      <c r="C10" s="26" t="s">
        <v>24</v>
      </c>
      <c r="D10" s="7">
        <v>20458</v>
      </c>
      <c r="E10" s="173" t="s">
        <v>25</v>
      </c>
      <c r="F10" s="181" t="s">
        <v>1570</v>
      </c>
      <c r="G10" s="175" t="s">
        <v>1566</v>
      </c>
      <c r="H10" s="386">
        <v>280</v>
      </c>
      <c r="I10" s="176">
        <v>192</v>
      </c>
      <c r="J10" s="166" t="s">
        <v>19</v>
      </c>
      <c r="K10" s="402" t="s">
        <v>1720</v>
      </c>
      <c r="L10" s="96"/>
      <c r="M10" s="177">
        <f t="shared" si="0"/>
        <v>280</v>
      </c>
      <c r="N10" s="2">
        <v>139.54</v>
      </c>
      <c r="O10" s="169"/>
      <c r="P10" s="178">
        <f t="shared" si="1"/>
        <v>139.54</v>
      </c>
      <c r="Q10" s="179">
        <f t="shared" si="2"/>
        <v>39071.2</v>
      </c>
      <c r="R10" s="127"/>
      <c r="S10" s="158"/>
    </row>
    <row r="11" spans="1:19" ht="32.25" customHeight="1">
      <c r="A11" s="194">
        <v>8</v>
      </c>
      <c r="B11" s="161" t="s">
        <v>1568</v>
      </c>
      <c r="C11" s="91" t="s">
        <v>1563</v>
      </c>
      <c r="D11" s="372">
        <v>37614</v>
      </c>
      <c r="E11" s="195" t="s">
        <v>33</v>
      </c>
      <c r="F11" s="195" t="s">
        <v>1569</v>
      </c>
      <c r="G11" s="196" t="s">
        <v>1586</v>
      </c>
      <c r="H11" s="387">
        <v>190</v>
      </c>
      <c r="I11" s="198">
        <v>177</v>
      </c>
      <c r="J11" s="166" t="s">
        <v>19</v>
      </c>
      <c r="K11" s="94" t="s">
        <v>1719</v>
      </c>
      <c r="L11" s="95"/>
      <c r="M11" s="197">
        <f t="shared" si="0"/>
        <v>190</v>
      </c>
      <c r="N11" s="98">
        <v>111.38</v>
      </c>
      <c r="O11" s="169"/>
      <c r="P11" s="199">
        <f t="shared" si="1"/>
        <v>111.38</v>
      </c>
      <c r="Q11" s="200">
        <f t="shared" si="2"/>
        <v>21162.2</v>
      </c>
      <c r="R11" s="94"/>
      <c r="S11" s="201"/>
    </row>
    <row r="12" spans="1:19" ht="32.25" customHeight="1">
      <c r="A12" s="504" t="str">
        <f>"Bread, Baking = "&amp;DOLLAR(SUM(Q13:Q47),2)</f>
        <v>Bread, Baking = $271,121.93</v>
      </c>
      <c r="B12" s="504"/>
      <c r="C12" s="202"/>
      <c r="D12" s="373"/>
      <c r="E12" s="203"/>
      <c r="F12" s="204"/>
      <c r="G12" s="202"/>
      <c r="H12" s="388">
        <v>0</v>
      </c>
      <c r="I12" s="205"/>
      <c r="J12" s="150"/>
      <c r="K12" s="4"/>
      <c r="L12" s="5"/>
      <c r="M12" s="206"/>
      <c r="N12" s="6"/>
      <c r="O12" s="207"/>
      <c r="P12" s="207"/>
      <c r="Q12" s="208"/>
      <c r="R12" s="4"/>
      <c r="S12" s="209"/>
    </row>
    <row r="13" spans="1:19" ht="32.25" customHeight="1">
      <c r="A13" s="173">
        <v>9</v>
      </c>
      <c r="B13" s="172" t="s">
        <v>38</v>
      </c>
      <c r="C13" s="29" t="s">
        <v>39</v>
      </c>
      <c r="D13" s="7">
        <v>40641</v>
      </c>
      <c r="E13" s="173" t="s">
        <v>30</v>
      </c>
      <c r="F13" s="210" t="s">
        <v>40</v>
      </c>
      <c r="G13" s="175" t="s">
        <v>41</v>
      </c>
      <c r="H13" s="389">
        <v>152</v>
      </c>
      <c r="I13" s="211">
        <v>100</v>
      </c>
      <c r="J13" s="166" t="s">
        <v>19</v>
      </c>
      <c r="K13" s="127" t="s">
        <v>1721</v>
      </c>
      <c r="L13" s="129"/>
      <c r="M13" s="212">
        <f aca="true" t="shared" si="3" ref="M13:M41">ROUND(IF(ISBLANK(L13)=TRUE,H13,(H13*I13)/L13),0)</f>
        <v>152</v>
      </c>
      <c r="N13" s="126">
        <v>31.53</v>
      </c>
      <c r="O13" s="214"/>
      <c r="P13" s="213">
        <f aca="true" t="shared" si="4" ref="P13:P47">IF((ISBLANK(N13)=FALSE),(N13-O13),)</f>
        <v>31.53</v>
      </c>
      <c r="Q13" s="215">
        <f aca="true" t="shared" si="5" ref="Q13:Q18">M13*N13</f>
        <v>4792.56</v>
      </c>
      <c r="R13" s="120"/>
      <c r="S13" s="217"/>
    </row>
    <row r="14" spans="1:19" ht="32.25" customHeight="1">
      <c r="A14" s="173">
        <v>10</v>
      </c>
      <c r="B14" s="172" t="s">
        <v>42</v>
      </c>
      <c r="C14" s="29" t="s">
        <v>43</v>
      </c>
      <c r="D14" s="403">
        <v>43718</v>
      </c>
      <c r="E14" s="173" t="s">
        <v>33</v>
      </c>
      <c r="F14" s="174" t="s">
        <v>44</v>
      </c>
      <c r="G14" s="175" t="s">
        <v>45</v>
      </c>
      <c r="H14" s="390">
        <v>804</v>
      </c>
      <c r="I14" s="218">
        <v>336</v>
      </c>
      <c r="J14" s="166" t="s">
        <v>19</v>
      </c>
      <c r="K14" s="127" t="s">
        <v>1722</v>
      </c>
      <c r="L14" s="128"/>
      <c r="M14" s="219">
        <f t="shared" si="3"/>
        <v>804</v>
      </c>
      <c r="N14" s="125">
        <v>28.77</v>
      </c>
      <c r="O14" s="221"/>
      <c r="P14" s="220">
        <f t="shared" si="4"/>
        <v>28.77</v>
      </c>
      <c r="Q14" s="222">
        <f t="shared" si="5"/>
        <v>23131.079999999998</v>
      </c>
      <c r="R14" s="119"/>
      <c r="S14" s="223"/>
    </row>
    <row r="15" spans="1:19" ht="32.25" customHeight="1">
      <c r="A15" s="173">
        <v>11</v>
      </c>
      <c r="B15" s="172" t="s">
        <v>46</v>
      </c>
      <c r="C15" s="29" t="s">
        <v>47</v>
      </c>
      <c r="D15" s="404">
        <v>41634</v>
      </c>
      <c r="E15" s="173" t="s">
        <v>30</v>
      </c>
      <c r="F15" s="174" t="s">
        <v>48</v>
      </c>
      <c r="G15" s="175" t="s">
        <v>49</v>
      </c>
      <c r="H15" s="391">
        <v>180</v>
      </c>
      <c r="I15" s="224">
        <v>360</v>
      </c>
      <c r="J15" s="166" t="s">
        <v>19</v>
      </c>
      <c r="K15" s="127" t="s">
        <v>1721</v>
      </c>
      <c r="L15" s="8">
        <v>320</v>
      </c>
      <c r="M15" s="226">
        <f t="shared" si="3"/>
        <v>203</v>
      </c>
      <c r="N15" s="9">
        <v>39.21</v>
      </c>
      <c r="O15" s="228"/>
      <c r="P15" s="227">
        <f t="shared" si="4"/>
        <v>39.21</v>
      </c>
      <c r="Q15" s="229">
        <f t="shared" si="5"/>
        <v>7959.63</v>
      </c>
      <c r="R15" s="127"/>
      <c r="S15" s="223"/>
    </row>
    <row r="16" spans="1:19" ht="32.25" customHeight="1">
      <c r="A16" s="173">
        <v>12</v>
      </c>
      <c r="B16" s="172" t="s">
        <v>50</v>
      </c>
      <c r="C16" s="85" t="s">
        <v>51</v>
      </c>
      <c r="D16" s="404">
        <v>43719</v>
      </c>
      <c r="E16" s="173" t="s">
        <v>33</v>
      </c>
      <c r="F16" s="174" t="s">
        <v>52</v>
      </c>
      <c r="G16" s="175" t="s">
        <v>1589</v>
      </c>
      <c r="H16" s="391">
        <v>268</v>
      </c>
      <c r="I16" s="224">
        <v>144</v>
      </c>
      <c r="J16" s="166" t="s">
        <v>19</v>
      </c>
      <c r="K16" s="127" t="s">
        <v>1722</v>
      </c>
      <c r="L16" s="8"/>
      <c r="M16" s="226">
        <f t="shared" si="3"/>
        <v>268</v>
      </c>
      <c r="N16" s="9">
        <v>36.98</v>
      </c>
      <c r="O16" s="228"/>
      <c r="P16" s="227">
        <f t="shared" si="4"/>
        <v>36.98</v>
      </c>
      <c r="Q16" s="229">
        <f t="shared" si="5"/>
        <v>9910.64</v>
      </c>
      <c r="R16" s="127"/>
      <c r="S16" s="223"/>
    </row>
    <row r="17" spans="1:19" ht="32.25" customHeight="1">
      <c r="A17" s="162">
        <v>13</v>
      </c>
      <c r="B17" s="161" t="s">
        <v>1590</v>
      </c>
      <c r="C17" s="87" t="s">
        <v>1588</v>
      </c>
      <c r="D17" s="90" t="s">
        <v>1814</v>
      </c>
      <c r="E17" s="162" t="s">
        <v>33</v>
      </c>
      <c r="F17" s="163" t="s">
        <v>1591</v>
      </c>
      <c r="G17" s="164" t="s">
        <v>1589</v>
      </c>
      <c r="H17" s="392">
        <v>557</v>
      </c>
      <c r="I17" s="230">
        <v>160</v>
      </c>
      <c r="J17" s="166" t="s">
        <v>19</v>
      </c>
      <c r="K17" s="82" t="s">
        <v>1722</v>
      </c>
      <c r="L17" s="99"/>
      <c r="M17" s="231">
        <f t="shared" si="3"/>
        <v>557</v>
      </c>
      <c r="N17" s="100">
        <v>32.69</v>
      </c>
      <c r="O17" s="228"/>
      <c r="P17" s="232">
        <f t="shared" si="4"/>
        <v>32.69</v>
      </c>
      <c r="Q17" s="233">
        <f t="shared" si="5"/>
        <v>18208.329999999998</v>
      </c>
      <c r="R17" s="82"/>
      <c r="S17" s="223"/>
    </row>
    <row r="18" spans="1:19" ht="32.25" customHeight="1">
      <c r="A18" s="498">
        <v>14</v>
      </c>
      <c r="B18" s="453" t="s">
        <v>53</v>
      </c>
      <c r="C18" s="29" t="s">
        <v>54</v>
      </c>
      <c r="D18" s="471">
        <v>40818</v>
      </c>
      <c r="E18" s="173" t="s">
        <v>33</v>
      </c>
      <c r="F18" s="174" t="s">
        <v>55</v>
      </c>
      <c r="G18" s="175" t="s">
        <v>56</v>
      </c>
      <c r="H18" s="505">
        <v>352</v>
      </c>
      <c r="I18" s="498">
        <v>144</v>
      </c>
      <c r="J18" s="166" t="s">
        <v>19</v>
      </c>
      <c r="K18" s="424" t="s">
        <v>1723</v>
      </c>
      <c r="L18" s="424"/>
      <c r="M18" s="488">
        <f>ROUND(IF(ISBLANK(L19)=TRUE,H18,(H18*I18)/L19),0)</f>
        <v>352</v>
      </c>
      <c r="N18" s="490">
        <v>52.66</v>
      </c>
      <c r="O18" s="228"/>
      <c r="P18" s="492">
        <f t="shared" si="4"/>
        <v>52.66</v>
      </c>
      <c r="Q18" s="496">
        <f t="shared" si="5"/>
        <v>18536.32</v>
      </c>
      <c r="R18" s="424"/>
      <c r="S18" s="223"/>
    </row>
    <row r="19" spans="1:19" ht="32.25" customHeight="1">
      <c r="A19" s="499"/>
      <c r="B19" s="453"/>
      <c r="C19" s="29" t="s">
        <v>57</v>
      </c>
      <c r="D19" s="472"/>
      <c r="E19" s="173" t="s">
        <v>25</v>
      </c>
      <c r="F19" s="174" t="s">
        <v>58</v>
      </c>
      <c r="G19" s="175" t="s">
        <v>59</v>
      </c>
      <c r="H19" s="506" t="e">
        <v>#N/A</v>
      </c>
      <c r="I19" s="499"/>
      <c r="J19" s="166" t="s">
        <v>19</v>
      </c>
      <c r="K19" s="425"/>
      <c r="L19" s="425"/>
      <c r="M19" s="489"/>
      <c r="N19" s="491"/>
      <c r="O19" s="228"/>
      <c r="P19" s="493">
        <f t="shared" si="4"/>
        <v>0</v>
      </c>
      <c r="Q19" s="497"/>
      <c r="R19" s="425"/>
      <c r="S19" s="223"/>
    </row>
    <row r="20" spans="1:19" ht="32.25" customHeight="1">
      <c r="A20" s="173">
        <v>15</v>
      </c>
      <c r="B20" s="172" t="s">
        <v>60</v>
      </c>
      <c r="C20" s="29" t="s">
        <v>61</v>
      </c>
      <c r="D20" s="7">
        <v>40654</v>
      </c>
      <c r="E20" s="173" t="s">
        <v>62</v>
      </c>
      <c r="F20" s="174" t="s">
        <v>63</v>
      </c>
      <c r="G20" s="175"/>
      <c r="H20" s="391">
        <v>188</v>
      </c>
      <c r="I20" s="224">
        <v>192</v>
      </c>
      <c r="J20" s="166" t="s">
        <v>19</v>
      </c>
      <c r="K20" s="127" t="s">
        <v>1724</v>
      </c>
      <c r="L20" s="8"/>
      <c r="M20" s="226">
        <f t="shared" si="3"/>
        <v>188</v>
      </c>
      <c r="N20" s="9">
        <v>38.21</v>
      </c>
      <c r="O20" s="228"/>
      <c r="P20" s="227">
        <f t="shared" si="4"/>
        <v>38.21</v>
      </c>
      <c r="Q20" s="229">
        <f>M20*N20</f>
        <v>7183.4800000000005</v>
      </c>
      <c r="R20" s="127"/>
      <c r="S20" s="223"/>
    </row>
    <row r="21" spans="1:19" ht="32.25" customHeight="1">
      <c r="A21" s="173">
        <v>16</v>
      </c>
      <c r="B21" s="172" t="s">
        <v>64</v>
      </c>
      <c r="C21" s="29" t="s">
        <v>65</v>
      </c>
      <c r="D21" s="404">
        <v>41662</v>
      </c>
      <c r="E21" s="173" t="s">
        <v>62</v>
      </c>
      <c r="F21" s="174" t="s">
        <v>66</v>
      </c>
      <c r="G21" s="175" t="s">
        <v>67</v>
      </c>
      <c r="H21" s="391">
        <v>183</v>
      </c>
      <c r="I21" s="224">
        <v>192</v>
      </c>
      <c r="J21" s="166" t="s">
        <v>19</v>
      </c>
      <c r="K21" s="127" t="s">
        <v>1724</v>
      </c>
      <c r="L21" s="8"/>
      <c r="M21" s="226">
        <f t="shared" si="3"/>
        <v>183</v>
      </c>
      <c r="N21" s="9">
        <v>44.72</v>
      </c>
      <c r="O21" s="228"/>
      <c r="P21" s="227">
        <f t="shared" si="4"/>
        <v>44.72</v>
      </c>
      <c r="Q21" s="229">
        <f>M21*N21</f>
        <v>8183.76</v>
      </c>
      <c r="R21" s="127"/>
      <c r="S21" s="223"/>
    </row>
    <row r="22" spans="1:19" ht="32.25" customHeight="1">
      <c r="A22" s="173">
        <v>17</v>
      </c>
      <c r="B22" s="172" t="s">
        <v>68</v>
      </c>
      <c r="C22" s="172" t="s">
        <v>21</v>
      </c>
      <c r="D22" s="404">
        <v>12131</v>
      </c>
      <c r="E22" s="173"/>
      <c r="F22" s="174" t="s">
        <v>69</v>
      </c>
      <c r="G22" s="175"/>
      <c r="H22" s="391">
        <v>172</v>
      </c>
      <c r="I22" s="224">
        <v>50</v>
      </c>
      <c r="J22" s="380" t="s">
        <v>19</v>
      </c>
      <c r="K22" s="380" t="s">
        <v>1725</v>
      </c>
      <c r="L22" s="8">
        <v>50</v>
      </c>
      <c r="M22" s="226">
        <f t="shared" si="3"/>
        <v>172</v>
      </c>
      <c r="N22" s="9">
        <v>27.91</v>
      </c>
      <c r="O22" s="228"/>
      <c r="P22" s="227">
        <f t="shared" si="4"/>
        <v>27.91</v>
      </c>
      <c r="Q22" s="229">
        <f>M22*N22</f>
        <v>4800.52</v>
      </c>
      <c r="R22" s="127"/>
      <c r="S22" s="223"/>
    </row>
    <row r="23" spans="1:19" ht="32.25" customHeight="1">
      <c r="A23" s="173">
        <v>18</v>
      </c>
      <c r="B23" s="172" t="s">
        <v>70</v>
      </c>
      <c r="C23" s="29" t="s">
        <v>71</v>
      </c>
      <c r="D23" s="405">
        <v>100295</v>
      </c>
      <c r="E23" s="173" t="s">
        <v>25</v>
      </c>
      <c r="F23" s="174" t="s">
        <v>72</v>
      </c>
      <c r="G23" s="175" t="s">
        <v>73</v>
      </c>
      <c r="H23" s="391">
        <v>474</v>
      </c>
      <c r="I23" s="224">
        <v>144</v>
      </c>
      <c r="J23" s="166" t="s">
        <v>19</v>
      </c>
      <c r="K23" s="127" t="s">
        <v>1726</v>
      </c>
      <c r="L23" s="8">
        <v>162</v>
      </c>
      <c r="M23" s="226">
        <f t="shared" si="3"/>
        <v>421</v>
      </c>
      <c r="N23" s="9">
        <v>66.32</v>
      </c>
      <c r="O23" s="228"/>
      <c r="P23" s="227">
        <f t="shared" si="4"/>
        <v>66.32</v>
      </c>
      <c r="Q23" s="229">
        <f>M23*N23</f>
        <v>27920.719999999998</v>
      </c>
      <c r="R23" s="127"/>
      <c r="S23" s="223"/>
    </row>
    <row r="24" spans="1:19" ht="32.25" customHeight="1">
      <c r="A24" s="498">
        <v>19</v>
      </c>
      <c r="B24" s="453" t="s">
        <v>74</v>
      </c>
      <c r="C24" s="30" t="s">
        <v>75</v>
      </c>
      <c r="D24" s="471">
        <v>41034</v>
      </c>
      <c r="E24" s="173" t="s">
        <v>33</v>
      </c>
      <c r="F24" s="174" t="s">
        <v>72</v>
      </c>
      <c r="G24" s="175" t="s">
        <v>76</v>
      </c>
      <c r="H24" s="500">
        <v>160</v>
      </c>
      <c r="I24" s="502">
        <v>144</v>
      </c>
      <c r="J24" s="166" t="s">
        <v>19</v>
      </c>
      <c r="K24" s="485" t="s">
        <v>1727</v>
      </c>
      <c r="L24" s="486"/>
      <c r="M24" s="488">
        <f t="shared" si="3"/>
        <v>160</v>
      </c>
      <c r="N24" s="490">
        <v>27.28</v>
      </c>
      <c r="O24" s="494"/>
      <c r="P24" s="492">
        <f t="shared" si="4"/>
        <v>27.28</v>
      </c>
      <c r="Q24" s="496">
        <f>M24*N24</f>
        <v>4364.8</v>
      </c>
      <c r="R24" s="424"/>
      <c r="S24" s="223"/>
    </row>
    <row r="25" spans="1:19" ht="32.25" customHeight="1">
      <c r="A25" s="499"/>
      <c r="B25" s="453"/>
      <c r="C25" s="29" t="s">
        <v>77</v>
      </c>
      <c r="D25" s="472"/>
      <c r="E25" s="173" t="s">
        <v>78</v>
      </c>
      <c r="F25" s="174" t="s">
        <v>72</v>
      </c>
      <c r="G25" s="175" t="s">
        <v>79</v>
      </c>
      <c r="H25" s="501" t="e">
        <v>#N/A</v>
      </c>
      <c r="I25" s="503"/>
      <c r="J25" s="166" t="s">
        <v>19</v>
      </c>
      <c r="K25" s="485"/>
      <c r="L25" s="487"/>
      <c r="M25" s="489" t="e">
        <f t="shared" si="3"/>
        <v>#N/A</v>
      </c>
      <c r="N25" s="491"/>
      <c r="O25" s="495"/>
      <c r="P25" s="493">
        <f t="shared" si="4"/>
        <v>0</v>
      </c>
      <c r="Q25" s="497"/>
      <c r="R25" s="425"/>
      <c r="S25" s="223"/>
    </row>
    <row r="26" spans="1:19" ht="32.25" customHeight="1">
      <c r="A26" s="171">
        <v>20</v>
      </c>
      <c r="B26" s="172" t="s">
        <v>199</v>
      </c>
      <c r="C26" s="25" t="s">
        <v>200</v>
      </c>
      <c r="D26" s="7">
        <v>13102</v>
      </c>
      <c r="E26" s="173" t="s">
        <v>132</v>
      </c>
      <c r="F26" s="174" t="s">
        <v>201</v>
      </c>
      <c r="G26" s="175" t="s">
        <v>202</v>
      </c>
      <c r="H26" s="384">
        <v>226</v>
      </c>
      <c r="I26" s="176">
        <v>30</v>
      </c>
      <c r="J26" s="166" t="s">
        <v>19</v>
      </c>
      <c r="K26" s="127" t="s">
        <v>1728</v>
      </c>
      <c r="L26" s="1"/>
      <c r="M26" s="177">
        <f aca="true" t="shared" si="6" ref="M26:M31">ROUND(IF(ISBLANK(L26)=TRUE,H26,(H26*I26)/L26),0)</f>
        <v>226</v>
      </c>
      <c r="N26" s="2">
        <v>54.26</v>
      </c>
      <c r="O26" s="169"/>
      <c r="P26" s="178">
        <f t="shared" si="4"/>
        <v>54.26</v>
      </c>
      <c r="Q26" s="179">
        <f aca="true" t="shared" si="7" ref="Q26:Q36">M26*N26</f>
        <v>12262.76</v>
      </c>
      <c r="R26" s="127"/>
      <c r="S26" s="158"/>
    </row>
    <row r="27" spans="1:19" ht="32.25" customHeight="1">
      <c r="A27" s="160">
        <v>21</v>
      </c>
      <c r="B27" s="161" t="s">
        <v>199</v>
      </c>
      <c r="C27" s="89" t="s">
        <v>1692</v>
      </c>
      <c r="D27" s="90"/>
      <c r="E27" s="162" t="s">
        <v>78</v>
      </c>
      <c r="F27" s="163" t="s">
        <v>201</v>
      </c>
      <c r="G27" s="164" t="s">
        <v>1693</v>
      </c>
      <c r="H27" s="383">
        <v>127</v>
      </c>
      <c r="I27" s="165">
        <v>30</v>
      </c>
      <c r="J27" s="166" t="s">
        <v>19</v>
      </c>
      <c r="K27" s="82" t="s">
        <v>1832</v>
      </c>
      <c r="L27" s="83"/>
      <c r="M27" s="167">
        <f t="shared" si="6"/>
        <v>127</v>
      </c>
      <c r="N27" s="84">
        <v>50.4</v>
      </c>
      <c r="O27" s="169"/>
      <c r="P27" s="168">
        <f t="shared" si="4"/>
        <v>50.4</v>
      </c>
      <c r="Q27" s="170">
        <f t="shared" si="7"/>
        <v>6400.8</v>
      </c>
      <c r="R27" s="82" t="s">
        <v>1849</v>
      </c>
      <c r="S27" s="158"/>
    </row>
    <row r="28" spans="1:19" ht="32.25" customHeight="1">
      <c r="A28" s="171">
        <v>22</v>
      </c>
      <c r="B28" s="172" t="s">
        <v>203</v>
      </c>
      <c r="C28" s="29" t="s">
        <v>204</v>
      </c>
      <c r="D28" s="7">
        <v>13094</v>
      </c>
      <c r="E28" s="173" t="s">
        <v>132</v>
      </c>
      <c r="F28" s="174" t="s">
        <v>201</v>
      </c>
      <c r="G28" s="175"/>
      <c r="H28" s="384">
        <v>205</v>
      </c>
      <c r="I28" s="176">
        <v>30</v>
      </c>
      <c r="J28" s="166" t="s">
        <v>19</v>
      </c>
      <c r="K28" s="127" t="s">
        <v>1729</v>
      </c>
      <c r="L28" s="1"/>
      <c r="M28" s="177">
        <f t="shared" si="6"/>
        <v>205</v>
      </c>
      <c r="N28" s="2">
        <v>52.94</v>
      </c>
      <c r="O28" s="169"/>
      <c r="P28" s="178">
        <f t="shared" si="4"/>
        <v>52.94</v>
      </c>
      <c r="Q28" s="179">
        <f t="shared" si="7"/>
        <v>10852.699999999999</v>
      </c>
      <c r="R28" s="127"/>
      <c r="S28" s="158"/>
    </row>
    <row r="29" spans="1:19" ht="32.25" customHeight="1">
      <c r="A29" s="160">
        <v>23</v>
      </c>
      <c r="B29" s="161" t="s">
        <v>203</v>
      </c>
      <c r="C29" s="87" t="s">
        <v>1592</v>
      </c>
      <c r="D29" s="90"/>
      <c r="E29" s="162" t="s">
        <v>78</v>
      </c>
      <c r="F29" s="163" t="s">
        <v>201</v>
      </c>
      <c r="G29" s="164" t="s">
        <v>1593</v>
      </c>
      <c r="H29" s="383">
        <v>119</v>
      </c>
      <c r="I29" s="165">
        <v>30</v>
      </c>
      <c r="J29" s="166" t="s">
        <v>19</v>
      </c>
      <c r="K29" s="82" t="s">
        <v>1832</v>
      </c>
      <c r="L29" s="83"/>
      <c r="M29" s="167">
        <f t="shared" si="6"/>
        <v>119</v>
      </c>
      <c r="N29" s="84">
        <v>41.67</v>
      </c>
      <c r="O29" s="169"/>
      <c r="P29" s="168">
        <f t="shared" si="4"/>
        <v>41.67</v>
      </c>
      <c r="Q29" s="170">
        <f t="shared" si="7"/>
        <v>4958.7300000000005</v>
      </c>
      <c r="R29" s="82" t="s">
        <v>1849</v>
      </c>
      <c r="S29" s="158"/>
    </row>
    <row r="30" spans="1:19" ht="32.25" customHeight="1">
      <c r="A30" s="162">
        <v>24</v>
      </c>
      <c r="B30" s="161" t="s">
        <v>1663</v>
      </c>
      <c r="C30" s="109" t="s">
        <v>1662</v>
      </c>
      <c r="D30" s="90">
        <v>42113</v>
      </c>
      <c r="E30" s="162" t="s">
        <v>132</v>
      </c>
      <c r="F30" s="163" t="s">
        <v>1664</v>
      </c>
      <c r="G30" s="164" t="s">
        <v>1665</v>
      </c>
      <c r="H30" s="392">
        <v>258</v>
      </c>
      <c r="I30" s="230">
        <v>70</v>
      </c>
      <c r="J30" s="166" t="s">
        <v>19</v>
      </c>
      <c r="K30" s="82" t="s">
        <v>1729</v>
      </c>
      <c r="L30" s="99"/>
      <c r="M30" s="231">
        <f t="shared" si="6"/>
        <v>258</v>
      </c>
      <c r="N30" s="100">
        <v>60.78</v>
      </c>
      <c r="O30" s="169"/>
      <c r="P30" s="232">
        <f t="shared" si="4"/>
        <v>60.78</v>
      </c>
      <c r="Q30" s="233">
        <f t="shared" si="7"/>
        <v>15681.24</v>
      </c>
      <c r="R30" s="82"/>
      <c r="S30" s="223"/>
    </row>
    <row r="31" spans="1:19" ht="32.25" customHeight="1">
      <c r="A31" s="162">
        <v>25</v>
      </c>
      <c r="B31" s="161" t="s">
        <v>1596</v>
      </c>
      <c r="C31" s="87" t="s">
        <v>1595</v>
      </c>
      <c r="D31" s="90">
        <v>100125</v>
      </c>
      <c r="E31" s="162" t="s">
        <v>305</v>
      </c>
      <c r="F31" s="163" t="s">
        <v>1594</v>
      </c>
      <c r="G31" s="164" t="s">
        <v>1597</v>
      </c>
      <c r="H31" s="392">
        <v>136</v>
      </c>
      <c r="I31" s="230">
        <v>100</v>
      </c>
      <c r="J31" s="166" t="s">
        <v>19</v>
      </c>
      <c r="K31" s="82" t="s">
        <v>1730</v>
      </c>
      <c r="L31" s="99"/>
      <c r="M31" s="231">
        <f t="shared" si="6"/>
        <v>136</v>
      </c>
      <c r="N31" s="100">
        <v>28.48</v>
      </c>
      <c r="O31" s="169"/>
      <c r="P31" s="232">
        <f t="shared" si="4"/>
        <v>28.48</v>
      </c>
      <c r="Q31" s="233">
        <f t="shared" si="7"/>
        <v>3873.28</v>
      </c>
      <c r="R31" s="82"/>
      <c r="S31" s="223"/>
    </row>
    <row r="32" spans="1:19" ht="32.25" customHeight="1">
      <c r="A32" s="173">
        <v>26</v>
      </c>
      <c r="B32" s="172" t="s">
        <v>80</v>
      </c>
      <c r="C32" s="29" t="s">
        <v>81</v>
      </c>
      <c r="D32" s="7">
        <v>40686</v>
      </c>
      <c r="E32" s="173" t="s">
        <v>82</v>
      </c>
      <c r="F32" s="174" t="s">
        <v>83</v>
      </c>
      <c r="G32" s="175" t="s">
        <v>84</v>
      </c>
      <c r="H32" s="391">
        <v>130</v>
      </c>
      <c r="I32" s="224">
        <v>175</v>
      </c>
      <c r="J32" s="166" t="s">
        <v>19</v>
      </c>
      <c r="K32" s="127" t="s">
        <v>1809</v>
      </c>
      <c r="L32" s="8">
        <v>120</v>
      </c>
      <c r="M32" s="226">
        <f t="shared" si="3"/>
        <v>190</v>
      </c>
      <c r="N32" s="9">
        <v>19.97</v>
      </c>
      <c r="O32" s="228"/>
      <c r="P32" s="227">
        <f t="shared" si="4"/>
        <v>19.97</v>
      </c>
      <c r="Q32" s="229">
        <f t="shared" si="7"/>
        <v>3794.2999999999997</v>
      </c>
      <c r="R32" s="127"/>
      <c r="S32" s="223"/>
    </row>
    <row r="33" spans="1:19" ht="32.25" customHeight="1">
      <c r="A33" s="173">
        <v>27</v>
      </c>
      <c r="B33" s="172" t="s">
        <v>85</v>
      </c>
      <c r="C33" s="30" t="s">
        <v>86</v>
      </c>
      <c r="D33" s="123">
        <v>43756</v>
      </c>
      <c r="E33" s="173" t="s">
        <v>33</v>
      </c>
      <c r="F33" s="174" t="s">
        <v>87</v>
      </c>
      <c r="G33" s="175" t="s">
        <v>88</v>
      </c>
      <c r="H33" s="390">
        <v>308</v>
      </c>
      <c r="I33" s="218">
        <v>120</v>
      </c>
      <c r="J33" s="166" t="s">
        <v>19</v>
      </c>
      <c r="K33" s="127" t="s">
        <v>1722</v>
      </c>
      <c r="L33" s="128"/>
      <c r="M33" s="219">
        <f t="shared" si="3"/>
        <v>308</v>
      </c>
      <c r="N33" s="125">
        <v>26.68</v>
      </c>
      <c r="O33" s="221"/>
      <c r="P33" s="220">
        <f t="shared" si="4"/>
        <v>26.68</v>
      </c>
      <c r="Q33" s="222">
        <f t="shared" si="7"/>
        <v>8217.44</v>
      </c>
      <c r="R33" s="119"/>
      <c r="S33" s="223"/>
    </row>
    <row r="34" spans="1:19" ht="32.25" customHeight="1">
      <c r="A34" s="173">
        <v>28</v>
      </c>
      <c r="B34" s="172" t="s">
        <v>89</v>
      </c>
      <c r="C34" s="29" t="s">
        <v>90</v>
      </c>
      <c r="D34" s="7">
        <v>40644</v>
      </c>
      <c r="E34" s="173" t="s">
        <v>30</v>
      </c>
      <c r="F34" s="174" t="s">
        <v>91</v>
      </c>
      <c r="G34" s="175" t="s">
        <v>92</v>
      </c>
      <c r="H34" s="391">
        <v>98</v>
      </c>
      <c r="I34" s="224">
        <v>120</v>
      </c>
      <c r="J34" s="166" t="s">
        <v>19</v>
      </c>
      <c r="K34" s="127" t="s">
        <v>1721</v>
      </c>
      <c r="L34" s="8"/>
      <c r="M34" s="226">
        <f t="shared" si="3"/>
        <v>98</v>
      </c>
      <c r="N34" s="9">
        <v>24.11</v>
      </c>
      <c r="O34" s="228"/>
      <c r="P34" s="227">
        <f t="shared" si="4"/>
        <v>24.11</v>
      </c>
      <c r="Q34" s="229">
        <f t="shared" si="7"/>
        <v>2362.7799999999997</v>
      </c>
      <c r="R34" s="127"/>
      <c r="S34" s="223"/>
    </row>
    <row r="35" spans="1:19" ht="32.25" customHeight="1">
      <c r="A35" s="173">
        <v>29</v>
      </c>
      <c r="B35" s="172" t="s">
        <v>93</v>
      </c>
      <c r="C35" s="29" t="s">
        <v>94</v>
      </c>
      <c r="D35" s="123">
        <v>43697</v>
      </c>
      <c r="E35" s="173" t="s">
        <v>33</v>
      </c>
      <c r="F35" s="174" t="s">
        <v>72</v>
      </c>
      <c r="G35" s="175" t="s">
        <v>95</v>
      </c>
      <c r="H35" s="390">
        <v>250</v>
      </c>
      <c r="I35" s="218">
        <v>144</v>
      </c>
      <c r="J35" s="166" t="s">
        <v>19</v>
      </c>
      <c r="K35" s="127" t="s">
        <v>1722</v>
      </c>
      <c r="L35" s="128"/>
      <c r="M35" s="219">
        <f t="shared" si="3"/>
        <v>250</v>
      </c>
      <c r="N35" s="125">
        <v>33.79</v>
      </c>
      <c r="O35" s="221"/>
      <c r="P35" s="220">
        <f t="shared" si="4"/>
        <v>33.79</v>
      </c>
      <c r="Q35" s="222">
        <f t="shared" si="7"/>
        <v>8447.5</v>
      </c>
      <c r="R35" s="119"/>
      <c r="S35" s="223"/>
    </row>
    <row r="36" spans="1:19" ht="32.25" customHeight="1">
      <c r="A36" s="462">
        <v>30</v>
      </c>
      <c r="B36" s="453" t="s">
        <v>96</v>
      </c>
      <c r="C36" s="31" t="s">
        <v>97</v>
      </c>
      <c r="D36" s="471">
        <v>40697</v>
      </c>
      <c r="E36" s="173" t="s">
        <v>18</v>
      </c>
      <c r="F36" s="174" t="s">
        <v>98</v>
      </c>
      <c r="G36" s="234" t="s">
        <v>99</v>
      </c>
      <c r="H36" s="460">
        <v>210</v>
      </c>
      <c r="I36" s="443">
        <v>96</v>
      </c>
      <c r="J36" s="166" t="s">
        <v>19</v>
      </c>
      <c r="K36" s="424" t="s">
        <v>1809</v>
      </c>
      <c r="L36" s="454"/>
      <c r="M36" s="434">
        <f t="shared" si="3"/>
        <v>210</v>
      </c>
      <c r="N36" s="416">
        <v>22.36</v>
      </c>
      <c r="O36" s="418"/>
      <c r="P36" s="420">
        <f t="shared" si="4"/>
        <v>22.36</v>
      </c>
      <c r="Q36" s="422">
        <f t="shared" si="7"/>
        <v>4695.599999999999</v>
      </c>
      <c r="R36" s="424"/>
      <c r="S36" s="158"/>
    </row>
    <row r="37" spans="1:19" ht="32.25" customHeight="1">
      <c r="A37" s="463"/>
      <c r="B37" s="453"/>
      <c r="C37" s="32" t="s">
        <v>100</v>
      </c>
      <c r="D37" s="472"/>
      <c r="E37" s="173" t="s">
        <v>33</v>
      </c>
      <c r="F37" s="235" t="s">
        <v>101</v>
      </c>
      <c r="G37" s="234" t="s">
        <v>99</v>
      </c>
      <c r="H37" s="461" t="e">
        <v>#N/A</v>
      </c>
      <c r="I37" s="444"/>
      <c r="J37" s="166" t="s">
        <v>19</v>
      </c>
      <c r="K37" s="425"/>
      <c r="L37" s="455"/>
      <c r="M37" s="435"/>
      <c r="N37" s="417"/>
      <c r="O37" s="419"/>
      <c r="P37" s="421">
        <f t="shared" si="4"/>
        <v>0</v>
      </c>
      <c r="Q37" s="423"/>
      <c r="R37" s="425"/>
      <c r="S37" s="158"/>
    </row>
    <row r="38" spans="1:19" ht="32.25" customHeight="1">
      <c r="A38" s="171">
        <v>31</v>
      </c>
      <c r="B38" s="172" t="s">
        <v>102</v>
      </c>
      <c r="C38" s="29" t="s">
        <v>103</v>
      </c>
      <c r="D38" s="7">
        <v>42240</v>
      </c>
      <c r="E38" s="173" t="s">
        <v>82</v>
      </c>
      <c r="F38" s="174" t="s">
        <v>104</v>
      </c>
      <c r="G38" s="175" t="s">
        <v>105</v>
      </c>
      <c r="H38" s="384">
        <v>152</v>
      </c>
      <c r="I38" s="176">
        <v>108</v>
      </c>
      <c r="J38" s="36" t="s">
        <v>19</v>
      </c>
      <c r="K38" s="127" t="s">
        <v>1731</v>
      </c>
      <c r="L38" s="1"/>
      <c r="M38" s="177">
        <f t="shared" si="3"/>
        <v>152</v>
      </c>
      <c r="N38" s="2">
        <v>52.26</v>
      </c>
      <c r="O38" s="169"/>
      <c r="P38" s="178">
        <f t="shared" si="4"/>
        <v>52.26</v>
      </c>
      <c r="Q38" s="179">
        <f>M38*N38</f>
        <v>7943.5199999999995</v>
      </c>
      <c r="R38" s="127"/>
      <c r="S38" s="158"/>
    </row>
    <row r="39" spans="1:19" ht="32.25" customHeight="1">
      <c r="A39" s="171">
        <v>32</v>
      </c>
      <c r="B39" s="172" t="s">
        <v>106</v>
      </c>
      <c r="C39" s="30" t="s">
        <v>107</v>
      </c>
      <c r="D39" s="7" t="s">
        <v>1814</v>
      </c>
      <c r="E39" s="173" t="s">
        <v>33</v>
      </c>
      <c r="F39" s="174" t="s">
        <v>108</v>
      </c>
      <c r="G39" s="175" t="s">
        <v>109</v>
      </c>
      <c r="H39" s="384">
        <v>136</v>
      </c>
      <c r="I39" s="176">
        <v>288</v>
      </c>
      <c r="J39" s="166" t="s">
        <v>19</v>
      </c>
      <c r="K39" s="127" t="s">
        <v>1722</v>
      </c>
      <c r="L39" s="1">
        <v>120</v>
      </c>
      <c r="M39" s="177">
        <f t="shared" si="3"/>
        <v>326</v>
      </c>
      <c r="N39" s="2">
        <v>24.62</v>
      </c>
      <c r="O39" s="169"/>
      <c r="P39" s="178">
        <f t="shared" si="4"/>
        <v>24.62</v>
      </c>
      <c r="Q39" s="179">
        <f>M39*N39</f>
        <v>8026.12</v>
      </c>
      <c r="R39" s="127"/>
      <c r="S39" s="158"/>
    </row>
    <row r="40" spans="1:19" ht="32.25" customHeight="1">
      <c r="A40" s="171">
        <v>33</v>
      </c>
      <c r="B40" s="172" t="s">
        <v>110</v>
      </c>
      <c r="C40" s="30" t="s">
        <v>111</v>
      </c>
      <c r="D40" s="7">
        <v>43757</v>
      </c>
      <c r="E40" s="236" t="s">
        <v>33</v>
      </c>
      <c r="F40" s="237" t="s">
        <v>101</v>
      </c>
      <c r="G40" s="238" t="s">
        <v>112</v>
      </c>
      <c r="H40" s="393">
        <v>132</v>
      </c>
      <c r="I40" s="190">
        <v>96</v>
      </c>
      <c r="J40" s="166" t="s">
        <v>19</v>
      </c>
      <c r="K40" s="127" t="s">
        <v>1722</v>
      </c>
      <c r="L40" s="132"/>
      <c r="M40" s="189">
        <f t="shared" si="3"/>
        <v>132</v>
      </c>
      <c r="N40" s="130">
        <v>31.23</v>
      </c>
      <c r="O40" s="239"/>
      <c r="P40" s="191">
        <f t="shared" si="4"/>
        <v>31.23</v>
      </c>
      <c r="Q40" s="192">
        <f>M40*N40</f>
        <v>4122.36</v>
      </c>
      <c r="R40" s="119"/>
      <c r="S40" s="158"/>
    </row>
    <row r="41" spans="1:19" ht="32.25" customHeight="1">
      <c r="A41" s="171">
        <v>34</v>
      </c>
      <c r="B41" s="172" t="s">
        <v>113</v>
      </c>
      <c r="C41" s="29" t="s">
        <v>114</v>
      </c>
      <c r="D41" s="7">
        <v>43652</v>
      </c>
      <c r="E41" s="173" t="s">
        <v>33</v>
      </c>
      <c r="F41" s="174" t="s">
        <v>115</v>
      </c>
      <c r="G41" s="175" t="s">
        <v>116</v>
      </c>
      <c r="H41" s="384">
        <v>277</v>
      </c>
      <c r="I41" s="176">
        <v>125</v>
      </c>
      <c r="J41" s="166" t="s">
        <v>19</v>
      </c>
      <c r="K41" s="127" t="s">
        <v>1722</v>
      </c>
      <c r="L41" s="1"/>
      <c r="M41" s="177">
        <f t="shared" si="3"/>
        <v>277</v>
      </c>
      <c r="N41" s="2">
        <v>30.88</v>
      </c>
      <c r="O41" s="169"/>
      <c r="P41" s="178">
        <f t="shared" si="4"/>
        <v>30.88</v>
      </c>
      <c r="Q41" s="179">
        <f>M41*N41</f>
        <v>8553.76</v>
      </c>
      <c r="R41" s="127"/>
      <c r="S41" s="158"/>
    </row>
    <row r="42" spans="1:19" ht="32.25" customHeight="1">
      <c r="A42" s="462">
        <v>35</v>
      </c>
      <c r="B42" s="453" t="s">
        <v>117</v>
      </c>
      <c r="C42" s="240" t="s">
        <v>118</v>
      </c>
      <c r="D42" s="471">
        <v>37700</v>
      </c>
      <c r="E42" s="173"/>
      <c r="F42" s="174" t="s">
        <v>1707</v>
      </c>
      <c r="G42" s="175" t="s">
        <v>119</v>
      </c>
      <c r="H42" s="460">
        <v>516</v>
      </c>
      <c r="I42" s="468">
        <v>144</v>
      </c>
      <c r="J42" s="166" t="s">
        <v>19</v>
      </c>
      <c r="K42" s="424" t="s">
        <v>1732</v>
      </c>
      <c r="L42" s="454"/>
      <c r="M42" s="434">
        <f>ROUND(IF(ISBLANK(L42)=TRUE,H42,(H42*I42)/L42),0)</f>
        <v>516</v>
      </c>
      <c r="N42" s="416">
        <v>29.94</v>
      </c>
      <c r="O42" s="418"/>
      <c r="P42" s="420">
        <f t="shared" si="4"/>
        <v>29.94</v>
      </c>
      <c r="Q42" s="422">
        <f>M42*N42</f>
        <v>15449.04</v>
      </c>
      <c r="R42" s="424"/>
      <c r="S42" s="158"/>
    </row>
    <row r="43" spans="1:19" ht="32.25" customHeight="1">
      <c r="A43" s="463"/>
      <c r="B43" s="453"/>
      <c r="C43" s="29" t="s">
        <v>120</v>
      </c>
      <c r="D43" s="472"/>
      <c r="E43" s="173" t="s">
        <v>62</v>
      </c>
      <c r="F43" s="174" t="s">
        <v>1708</v>
      </c>
      <c r="G43" s="175" t="s">
        <v>121</v>
      </c>
      <c r="H43" s="461" t="e">
        <v>#N/A</v>
      </c>
      <c r="I43" s="469"/>
      <c r="J43" s="166" t="s">
        <v>19</v>
      </c>
      <c r="K43" s="425"/>
      <c r="L43" s="455"/>
      <c r="M43" s="435"/>
      <c r="N43" s="417"/>
      <c r="O43" s="419"/>
      <c r="P43" s="421">
        <f t="shared" si="4"/>
        <v>0</v>
      </c>
      <c r="Q43" s="423"/>
      <c r="R43" s="425"/>
      <c r="S43" s="158"/>
    </row>
    <row r="44" spans="1:19" ht="32.25" customHeight="1">
      <c r="A44" s="462">
        <v>36</v>
      </c>
      <c r="B44" s="453" t="s">
        <v>122</v>
      </c>
      <c r="C44" s="240" t="s">
        <v>123</v>
      </c>
      <c r="D44" s="471">
        <v>37704</v>
      </c>
      <c r="E44" s="173"/>
      <c r="F44" s="174" t="s">
        <v>1707</v>
      </c>
      <c r="G44" s="175" t="s">
        <v>124</v>
      </c>
      <c r="H44" s="460">
        <v>360</v>
      </c>
      <c r="I44" s="468">
        <v>144</v>
      </c>
      <c r="J44" s="166" t="s">
        <v>19</v>
      </c>
      <c r="K44" s="424" t="s">
        <v>1732</v>
      </c>
      <c r="L44" s="454"/>
      <c r="M44" s="434">
        <f>ROUND(IF(ISBLANK(L44)=TRUE,H44,(H44*I44)/L44),0)</f>
        <v>360</v>
      </c>
      <c r="N44" s="416">
        <v>17.87</v>
      </c>
      <c r="O44" s="418"/>
      <c r="P44" s="420">
        <f t="shared" si="4"/>
        <v>17.87</v>
      </c>
      <c r="Q44" s="422">
        <f>M44*N44</f>
        <v>6433.200000000001</v>
      </c>
      <c r="R44" s="424"/>
      <c r="S44" s="158"/>
    </row>
    <row r="45" spans="1:19" ht="32.25" customHeight="1">
      <c r="A45" s="463"/>
      <c r="B45" s="453"/>
      <c r="C45" s="30" t="s">
        <v>125</v>
      </c>
      <c r="D45" s="472"/>
      <c r="E45" s="173" t="s">
        <v>62</v>
      </c>
      <c r="F45" s="174" t="s">
        <v>1709</v>
      </c>
      <c r="G45" s="175" t="s">
        <v>124</v>
      </c>
      <c r="H45" s="461" t="e">
        <v>#N/A</v>
      </c>
      <c r="I45" s="469"/>
      <c r="J45" s="166" t="s">
        <v>19</v>
      </c>
      <c r="K45" s="425"/>
      <c r="L45" s="455"/>
      <c r="M45" s="435"/>
      <c r="N45" s="417"/>
      <c r="O45" s="419"/>
      <c r="P45" s="421">
        <f t="shared" si="4"/>
        <v>0</v>
      </c>
      <c r="Q45" s="423"/>
      <c r="R45" s="425"/>
      <c r="S45" s="158"/>
    </row>
    <row r="46" spans="1:19" ht="32.25" customHeight="1">
      <c r="A46" s="462">
        <v>37</v>
      </c>
      <c r="B46" s="453" t="s">
        <v>126</v>
      </c>
      <c r="C46" s="240" t="s">
        <v>127</v>
      </c>
      <c r="D46" s="471">
        <v>37703</v>
      </c>
      <c r="E46" s="173"/>
      <c r="F46" s="174" t="s">
        <v>1707</v>
      </c>
      <c r="G46" s="175" t="s">
        <v>128</v>
      </c>
      <c r="H46" s="460">
        <v>182</v>
      </c>
      <c r="I46" s="468">
        <v>144</v>
      </c>
      <c r="J46" s="166" t="s">
        <v>19</v>
      </c>
      <c r="K46" s="424" t="s">
        <v>1732</v>
      </c>
      <c r="L46" s="454"/>
      <c r="M46" s="434">
        <f>ROUND(IF(ISBLANK(L46)=TRUE,H46,(H46*I46)/L46),0)</f>
        <v>182</v>
      </c>
      <c r="N46" s="416">
        <v>22.28</v>
      </c>
      <c r="O46" s="418"/>
      <c r="P46" s="420">
        <f t="shared" si="4"/>
        <v>22.28</v>
      </c>
      <c r="Q46" s="422">
        <f>M46*N46</f>
        <v>4054.96</v>
      </c>
      <c r="R46" s="424"/>
      <c r="S46" s="158"/>
    </row>
    <row r="47" spans="1:19" ht="32.25" customHeight="1">
      <c r="A47" s="463"/>
      <c r="B47" s="453"/>
      <c r="C47" s="30" t="s">
        <v>129</v>
      </c>
      <c r="D47" s="472"/>
      <c r="E47" s="173" t="s">
        <v>62</v>
      </c>
      <c r="F47" s="174" t="s">
        <v>1708</v>
      </c>
      <c r="G47" s="175" t="s">
        <v>119</v>
      </c>
      <c r="H47" s="461" t="e">
        <v>#N/A</v>
      </c>
      <c r="I47" s="469"/>
      <c r="J47" s="166" t="s">
        <v>19</v>
      </c>
      <c r="K47" s="425"/>
      <c r="L47" s="455"/>
      <c r="M47" s="435"/>
      <c r="N47" s="417"/>
      <c r="O47" s="419"/>
      <c r="P47" s="421">
        <f t="shared" si="4"/>
        <v>0</v>
      </c>
      <c r="Q47" s="423"/>
      <c r="R47" s="425"/>
      <c r="S47" s="158"/>
    </row>
    <row r="48" spans="1:19" ht="32.25" customHeight="1">
      <c r="A48" s="426" t="str">
        <f>"Breakfast = "&amp;DOLLAR(SUM(Q49:Q97),2)</f>
        <v>Breakfast = $509,696.85</v>
      </c>
      <c r="B48" s="426"/>
      <c r="C48" s="241"/>
      <c r="D48" s="374"/>
      <c r="E48" s="242"/>
      <c r="F48" s="151"/>
      <c r="G48" s="148"/>
      <c r="H48" s="382"/>
      <c r="I48" s="153"/>
      <c r="J48" s="150"/>
      <c r="K48" s="10"/>
      <c r="L48" s="11"/>
      <c r="M48" s="155"/>
      <c r="N48" s="12"/>
      <c r="O48" s="156"/>
      <c r="P48" s="156"/>
      <c r="Q48" s="157"/>
      <c r="R48" s="10"/>
      <c r="S48" s="158"/>
    </row>
    <row r="49" spans="1:19" ht="32.25" customHeight="1">
      <c r="A49" s="171">
        <v>38</v>
      </c>
      <c r="B49" s="172" t="s">
        <v>130</v>
      </c>
      <c r="C49" s="33" t="s">
        <v>131</v>
      </c>
      <c r="D49" s="405">
        <v>41917</v>
      </c>
      <c r="E49" s="171" t="s">
        <v>132</v>
      </c>
      <c r="F49" s="243" t="s">
        <v>133</v>
      </c>
      <c r="G49" s="234" t="s">
        <v>134</v>
      </c>
      <c r="H49" s="394">
        <v>566</v>
      </c>
      <c r="I49" s="244">
        <v>72</v>
      </c>
      <c r="J49" s="166" t="s">
        <v>19</v>
      </c>
      <c r="K49" s="127" t="s">
        <v>1728</v>
      </c>
      <c r="L49" s="133"/>
      <c r="M49" s="245">
        <f>ROUND(IF(ISBLANK(L49)=TRUE,H49,(H49*I49)/L49),0)</f>
        <v>566</v>
      </c>
      <c r="N49" s="131">
        <v>34.58</v>
      </c>
      <c r="O49" s="247"/>
      <c r="P49" s="246">
        <f aca="true" t="shared" si="8" ref="P49:P79">IF((ISBLANK(N49)=FALSE),(N49-O49),)</f>
        <v>34.58</v>
      </c>
      <c r="Q49" s="248">
        <f aca="true" t="shared" si="9" ref="Q49:Q87">M49*N49</f>
        <v>19572.28</v>
      </c>
      <c r="R49" s="120"/>
      <c r="S49" s="201"/>
    </row>
    <row r="50" spans="1:19" ht="32.25" customHeight="1">
      <c r="A50" s="173">
        <v>39</v>
      </c>
      <c r="B50" s="172" t="s">
        <v>135</v>
      </c>
      <c r="C50" s="29" t="s">
        <v>136</v>
      </c>
      <c r="D50" s="405">
        <v>40952</v>
      </c>
      <c r="E50" s="171" t="s">
        <v>78</v>
      </c>
      <c r="F50" s="243" t="s">
        <v>137</v>
      </c>
      <c r="G50" s="234" t="s">
        <v>134</v>
      </c>
      <c r="H50" s="394">
        <v>207</v>
      </c>
      <c r="I50" s="244">
        <v>60</v>
      </c>
      <c r="J50" s="166" t="s">
        <v>19</v>
      </c>
      <c r="K50" s="127" t="s">
        <v>1733</v>
      </c>
      <c r="L50" s="133"/>
      <c r="M50" s="245">
        <f aca="true" t="shared" si="10" ref="M50:M93">ROUND(IF(ISBLANK(L50)=TRUE,H50,(H50*I50)/L50),0)</f>
        <v>207</v>
      </c>
      <c r="N50" s="131">
        <v>27.1</v>
      </c>
      <c r="O50" s="247"/>
      <c r="P50" s="246">
        <f t="shared" si="8"/>
        <v>27.1</v>
      </c>
      <c r="Q50" s="248">
        <f t="shared" si="9"/>
        <v>5609.700000000001</v>
      </c>
      <c r="R50" s="120" t="s">
        <v>1844</v>
      </c>
      <c r="S50" s="201"/>
    </row>
    <row r="51" spans="1:19" ht="32.25" customHeight="1">
      <c r="A51" s="171">
        <v>40</v>
      </c>
      <c r="B51" s="172" t="s">
        <v>138</v>
      </c>
      <c r="C51" s="29" t="s">
        <v>139</v>
      </c>
      <c r="D51" s="405" t="s">
        <v>1715</v>
      </c>
      <c r="E51" s="249" t="s">
        <v>132</v>
      </c>
      <c r="F51" s="250" t="s">
        <v>140</v>
      </c>
      <c r="G51" s="234" t="s">
        <v>141</v>
      </c>
      <c r="H51" s="394">
        <v>320</v>
      </c>
      <c r="I51" s="244">
        <v>72</v>
      </c>
      <c r="J51" s="166" t="s">
        <v>19</v>
      </c>
      <c r="K51" s="127" t="s">
        <v>1734</v>
      </c>
      <c r="L51" s="133"/>
      <c r="M51" s="245">
        <f t="shared" si="10"/>
        <v>320</v>
      </c>
      <c r="N51" s="131">
        <v>34.51</v>
      </c>
      <c r="O51" s="247"/>
      <c r="P51" s="246">
        <f t="shared" si="8"/>
        <v>34.51</v>
      </c>
      <c r="Q51" s="248">
        <f t="shared" si="9"/>
        <v>11043.199999999999</v>
      </c>
      <c r="R51" s="120"/>
      <c r="S51" s="201"/>
    </row>
    <row r="52" spans="1:19" ht="32.25" customHeight="1">
      <c r="A52" s="171">
        <v>41</v>
      </c>
      <c r="B52" s="172" t="s">
        <v>142</v>
      </c>
      <c r="C52" s="29" t="s">
        <v>143</v>
      </c>
      <c r="D52" s="405">
        <v>40953</v>
      </c>
      <c r="E52" s="173" t="s">
        <v>18</v>
      </c>
      <c r="F52" s="174" t="s">
        <v>144</v>
      </c>
      <c r="G52" s="175" t="s">
        <v>145</v>
      </c>
      <c r="H52" s="394">
        <v>260</v>
      </c>
      <c r="I52" s="244">
        <v>72</v>
      </c>
      <c r="J52" s="166" t="s">
        <v>19</v>
      </c>
      <c r="K52" s="127" t="s">
        <v>1735</v>
      </c>
      <c r="L52" s="133"/>
      <c r="M52" s="245">
        <f t="shared" si="10"/>
        <v>260</v>
      </c>
      <c r="N52" s="131">
        <v>23.92</v>
      </c>
      <c r="O52" s="247"/>
      <c r="P52" s="246">
        <f t="shared" si="8"/>
        <v>23.92</v>
      </c>
      <c r="Q52" s="248">
        <f t="shared" si="9"/>
        <v>6219.200000000001</v>
      </c>
      <c r="R52" s="120"/>
      <c r="S52" s="201"/>
    </row>
    <row r="53" spans="1:19" ht="32.25" customHeight="1">
      <c r="A53" s="171">
        <v>42</v>
      </c>
      <c r="B53" s="172" t="s">
        <v>146</v>
      </c>
      <c r="C53" s="29" t="s">
        <v>147</v>
      </c>
      <c r="D53" s="405">
        <v>40955</v>
      </c>
      <c r="E53" s="173" t="s">
        <v>18</v>
      </c>
      <c r="F53" s="173" t="s">
        <v>144</v>
      </c>
      <c r="G53" s="175" t="s">
        <v>145</v>
      </c>
      <c r="H53" s="386">
        <v>536.4</v>
      </c>
      <c r="I53" s="176">
        <v>72</v>
      </c>
      <c r="J53" s="166" t="s">
        <v>19</v>
      </c>
      <c r="K53" s="127" t="s">
        <v>1735</v>
      </c>
      <c r="L53" s="1"/>
      <c r="M53" s="177">
        <f t="shared" si="10"/>
        <v>536</v>
      </c>
      <c r="N53" s="2">
        <v>26.68</v>
      </c>
      <c r="O53" s="169"/>
      <c r="P53" s="178">
        <f t="shared" si="8"/>
        <v>26.68</v>
      </c>
      <c r="Q53" s="179">
        <f t="shared" si="9"/>
        <v>14300.48</v>
      </c>
      <c r="R53" s="127"/>
      <c r="S53" s="158"/>
    </row>
    <row r="54" spans="1:19" ht="32.25" customHeight="1">
      <c r="A54" s="171">
        <v>43</v>
      </c>
      <c r="B54" s="172" t="s">
        <v>1506</v>
      </c>
      <c r="C54" s="85" t="s">
        <v>1501</v>
      </c>
      <c r="D54" s="405">
        <v>100792</v>
      </c>
      <c r="E54" s="173" t="s">
        <v>18</v>
      </c>
      <c r="F54" s="173" t="s">
        <v>1509</v>
      </c>
      <c r="G54" s="175" t="s">
        <v>148</v>
      </c>
      <c r="H54" s="386">
        <v>206.4</v>
      </c>
      <c r="I54" s="176">
        <v>75</v>
      </c>
      <c r="J54" s="166" t="s">
        <v>19</v>
      </c>
      <c r="K54" s="402" t="s">
        <v>1736</v>
      </c>
      <c r="L54" s="1"/>
      <c r="M54" s="177">
        <f t="shared" si="10"/>
        <v>206</v>
      </c>
      <c r="N54" s="2">
        <v>46.88</v>
      </c>
      <c r="O54" s="169"/>
      <c r="P54" s="178">
        <f t="shared" si="8"/>
        <v>46.88</v>
      </c>
      <c r="Q54" s="179">
        <f t="shared" si="9"/>
        <v>9657.28</v>
      </c>
      <c r="R54" s="127"/>
      <c r="S54" s="158"/>
    </row>
    <row r="55" spans="1:19" ht="32.25" customHeight="1">
      <c r="A55" s="171">
        <v>44</v>
      </c>
      <c r="B55" s="172" t="s">
        <v>1507</v>
      </c>
      <c r="C55" s="85" t="s">
        <v>1502</v>
      </c>
      <c r="D55" s="405">
        <v>100794</v>
      </c>
      <c r="E55" s="173" t="s">
        <v>18</v>
      </c>
      <c r="F55" s="173" t="s">
        <v>1509</v>
      </c>
      <c r="G55" s="175" t="s">
        <v>148</v>
      </c>
      <c r="H55" s="386">
        <v>80.39999999999999</v>
      </c>
      <c r="I55" s="176">
        <v>75</v>
      </c>
      <c r="J55" s="166" t="s">
        <v>19</v>
      </c>
      <c r="K55" s="402" t="s">
        <v>1736</v>
      </c>
      <c r="L55" s="1"/>
      <c r="M55" s="177">
        <f t="shared" si="10"/>
        <v>80</v>
      </c>
      <c r="N55" s="2">
        <v>46.88</v>
      </c>
      <c r="O55" s="169"/>
      <c r="P55" s="178">
        <f t="shared" si="8"/>
        <v>46.88</v>
      </c>
      <c r="Q55" s="179">
        <f t="shared" si="9"/>
        <v>3750.4</v>
      </c>
      <c r="R55" s="127"/>
      <c r="S55" s="158"/>
    </row>
    <row r="56" spans="1:19" ht="32.25" customHeight="1">
      <c r="A56" s="171">
        <v>45</v>
      </c>
      <c r="B56" s="172" t="s">
        <v>1511</v>
      </c>
      <c r="C56" s="85" t="s">
        <v>1503</v>
      </c>
      <c r="D56" s="405" t="s">
        <v>1716</v>
      </c>
      <c r="E56" s="173" t="s">
        <v>18</v>
      </c>
      <c r="F56" s="174" t="s">
        <v>1509</v>
      </c>
      <c r="G56" s="175" t="s">
        <v>148</v>
      </c>
      <c r="H56" s="384">
        <v>67.5</v>
      </c>
      <c r="I56" s="176">
        <v>75</v>
      </c>
      <c r="J56" s="166" t="s">
        <v>19</v>
      </c>
      <c r="K56" s="402" t="s">
        <v>1736</v>
      </c>
      <c r="L56" s="1"/>
      <c r="M56" s="177">
        <f t="shared" si="10"/>
        <v>68</v>
      </c>
      <c r="N56" s="2">
        <v>47.96</v>
      </c>
      <c r="O56" s="169"/>
      <c r="P56" s="178">
        <f t="shared" si="8"/>
        <v>47.96</v>
      </c>
      <c r="Q56" s="179">
        <f t="shared" si="9"/>
        <v>3261.28</v>
      </c>
      <c r="R56" s="127"/>
      <c r="S56" s="158"/>
    </row>
    <row r="57" spans="1:19" ht="32.25" customHeight="1">
      <c r="A57" s="171">
        <v>46</v>
      </c>
      <c r="B57" s="172" t="s">
        <v>1510</v>
      </c>
      <c r="C57" s="86" t="s">
        <v>1504</v>
      </c>
      <c r="D57" s="405">
        <v>100796</v>
      </c>
      <c r="E57" s="173" t="s">
        <v>18</v>
      </c>
      <c r="F57" s="174" t="s">
        <v>1509</v>
      </c>
      <c r="G57" s="175" t="s">
        <v>148</v>
      </c>
      <c r="H57" s="384">
        <v>62.699999999999996</v>
      </c>
      <c r="I57" s="176">
        <v>75</v>
      </c>
      <c r="J57" s="166" t="s">
        <v>19</v>
      </c>
      <c r="K57" s="402" t="s">
        <v>1736</v>
      </c>
      <c r="L57" s="1"/>
      <c r="M57" s="177">
        <f t="shared" si="10"/>
        <v>63</v>
      </c>
      <c r="N57" s="2">
        <v>47.58</v>
      </c>
      <c r="O57" s="169"/>
      <c r="P57" s="178">
        <f t="shared" si="8"/>
        <v>47.58</v>
      </c>
      <c r="Q57" s="179">
        <f t="shared" si="9"/>
        <v>2997.54</v>
      </c>
      <c r="R57" s="127"/>
      <c r="S57" s="158"/>
    </row>
    <row r="58" spans="1:19" ht="32.25" customHeight="1">
      <c r="A58" s="160">
        <v>47</v>
      </c>
      <c r="B58" s="161" t="s">
        <v>1505</v>
      </c>
      <c r="C58" s="87" t="s">
        <v>1508</v>
      </c>
      <c r="D58" s="405">
        <v>100793</v>
      </c>
      <c r="E58" s="162" t="s">
        <v>18</v>
      </c>
      <c r="F58" s="163" t="s">
        <v>1710</v>
      </c>
      <c r="G58" s="164" t="s">
        <v>148</v>
      </c>
      <c r="H58" s="383">
        <v>74.1</v>
      </c>
      <c r="I58" s="165">
        <v>75</v>
      </c>
      <c r="J58" s="166" t="s">
        <v>19</v>
      </c>
      <c r="K58" s="82" t="s">
        <v>1736</v>
      </c>
      <c r="L58" s="83"/>
      <c r="M58" s="167">
        <f>ROUND(IF(ISBLANK(L58)=TRUE,H58,(H58*I58)/L58),0)</f>
        <v>74</v>
      </c>
      <c r="N58" s="84">
        <v>46.88</v>
      </c>
      <c r="O58" s="169"/>
      <c r="P58" s="168">
        <f t="shared" si="8"/>
        <v>46.88</v>
      </c>
      <c r="Q58" s="170">
        <f t="shared" si="9"/>
        <v>3469.1200000000003</v>
      </c>
      <c r="R58" s="82"/>
      <c r="S58" s="158"/>
    </row>
    <row r="59" spans="1:19" ht="32.25" customHeight="1">
      <c r="A59" s="171">
        <v>48</v>
      </c>
      <c r="B59" s="172" t="s">
        <v>149</v>
      </c>
      <c r="C59" s="25" t="s">
        <v>150</v>
      </c>
      <c r="D59" s="405">
        <v>43621</v>
      </c>
      <c r="E59" s="173" t="s">
        <v>30</v>
      </c>
      <c r="F59" s="174" t="s">
        <v>151</v>
      </c>
      <c r="G59" s="175"/>
      <c r="H59" s="384">
        <v>550</v>
      </c>
      <c r="I59" s="176">
        <v>72</v>
      </c>
      <c r="J59" s="166" t="s">
        <v>19</v>
      </c>
      <c r="K59" s="402" t="s">
        <v>1738</v>
      </c>
      <c r="L59" s="1"/>
      <c r="M59" s="177">
        <f t="shared" si="10"/>
        <v>550</v>
      </c>
      <c r="N59" s="2">
        <v>35.1</v>
      </c>
      <c r="O59" s="169"/>
      <c r="P59" s="178">
        <f t="shared" si="8"/>
        <v>35.1</v>
      </c>
      <c r="Q59" s="179">
        <f t="shared" si="9"/>
        <v>19305</v>
      </c>
      <c r="R59" s="127"/>
      <c r="S59" s="158"/>
    </row>
    <row r="60" spans="1:19" ht="32.25" customHeight="1">
      <c r="A60" s="171">
        <v>49</v>
      </c>
      <c r="B60" s="172" t="s">
        <v>152</v>
      </c>
      <c r="C60" s="25" t="s">
        <v>153</v>
      </c>
      <c r="D60" s="405">
        <v>42217</v>
      </c>
      <c r="E60" s="173" t="s">
        <v>30</v>
      </c>
      <c r="F60" s="174" t="s">
        <v>154</v>
      </c>
      <c r="G60" s="175"/>
      <c r="H60" s="384">
        <v>740</v>
      </c>
      <c r="I60" s="176">
        <v>60</v>
      </c>
      <c r="J60" s="166" t="s">
        <v>19</v>
      </c>
      <c r="K60" s="402" t="s">
        <v>1738</v>
      </c>
      <c r="L60" s="1"/>
      <c r="M60" s="177">
        <f t="shared" si="10"/>
        <v>740</v>
      </c>
      <c r="N60" s="2">
        <v>29.94</v>
      </c>
      <c r="O60" s="169"/>
      <c r="P60" s="178">
        <f t="shared" si="8"/>
        <v>29.94</v>
      </c>
      <c r="Q60" s="179">
        <f t="shared" si="9"/>
        <v>22155.600000000002</v>
      </c>
      <c r="R60" s="127"/>
      <c r="S60" s="158"/>
    </row>
    <row r="61" spans="1:19" ht="32.25" customHeight="1">
      <c r="A61" s="171">
        <v>50</v>
      </c>
      <c r="B61" s="172" t="s">
        <v>155</v>
      </c>
      <c r="C61" s="33" t="s">
        <v>156</v>
      </c>
      <c r="D61" s="405">
        <v>41110</v>
      </c>
      <c r="E61" s="173" t="s">
        <v>25</v>
      </c>
      <c r="F61" s="174" t="s">
        <v>157</v>
      </c>
      <c r="G61" s="175" t="s">
        <v>158</v>
      </c>
      <c r="H61" s="384">
        <v>658</v>
      </c>
      <c r="I61" s="176">
        <v>60</v>
      </c>
      <c r="J61" s="166" t="s">
        <v>19</v>
      </c>
      <c r="K61" s="402" t="s">
        <v>1723</v>
      </c>
      <c r="L61" s="1"/>
      <c r="M61" s="177">
        <f>ROUND(IF(ISBLANK(L61)=TRUE,H61,(H61*I61)/L61),0)</f>
        <v>658</v>
      </c>
      <c r="N61" s="2">
        <v>29.61</v>
      </c>
      <c r="O61" s="169"/>
      <c r="P61" s="178">
        <f t="shared" si="8"/>
        <v>29.61</v>
      </c>
      <c r="Q61" s="179">
        <f t="shared" si="9"/>
        <v>19483.38</v>
      </c>
      <c r="R61" s="127"/>
      <c r="S61" s="158"/>
    </row>
    <row r="62" spans="1:19" ht="32.25" customHeight="1">
      <c r="A62" s="171">
        <v>51</v>
      </c>
      <c r="B62" s="172" t="s">
        <v>159</v>
      </c>
      <c r="C62" s="29" t="s">
        <v>160</v>
      </c>
      <c r="D62" s="405">
        <v>41890</v>
      </c>
      <c r="E62" s="173" t="s">
        <v>132</v>
      </c>
      <c r="F62" s="174" t="s">
        <v>161</v>
      </c>
      <c r="G62" s="175" t="s">
        <v>158</v>
      </c>
      <c r="H62" s="384">
        <v>116</v>
      </c>
      <c r="I62" s="176">
        <v>100</v>
      </c>
      <c r="J62" s="166" t="s">
        <v>19</v>
      </c>
      <c r="K62" s="402" t="s">
        <v>1734</v>
      </c>
      <c r="L62" s="1"/>
      <c r="M62" s="177">
        <f t="shared" si="10"/>
        <v>116</v>
      </c>
      <c r="N62" s="2">
        <v>30.96</v>
      </c>
      <c r="O62" s="169"/>
      <c r="P62" s="178">
        <f t="shared" si="8"/>
        <v>30.96</v>
      </c>
      <c r="Q62" s="179">
        <f t="shared" si="9"/>
        <v>3591.36</v>
      </c>
      <c r="R62" s="127"/>
      <c r="S62" s="158"/>
    </row>
    <row r="63" spans="1:19" ht="32.25" customHeight="1">
      <c r="A63" s="171">
        <v>52</v>
      </c>
      <c r="B63" s="172" t="s">
        <v>162</v>
      </c>
      <c r="C63" s="25" t="s">
        <v>163</v>
      </c>
      <c r="D63" s="405">
        <v>40824</v>
      </c>
      <c r="E63" s="173" t="s">
        <v>25</v>
      </c>
      <c r="F63" s="174" t="s">
        <v>164</v>
      </c>
      <c r="G63" s="175"/>
      <c r="H63" s="384">
        <v>340</v>
      </c>
      <c r="I63" s="176">
        <v>36</v>
      </c>
      <c r="J63" s="166" t="s">
        <v>19</v>
      </c>
      <c r="K63" s="402" t="s">
        <v>1723</v>
      </c>
      <c r="L63" s="1"/>
      <c r="M63" s="177">
        <f t="shared" si="10"/>
        <v>340</v>
      </c>
      <c r="N63" s="2">
        <v>17.56</v>
      </c>
      <c r="O63" s="169"/>
      <c r="P63" s="178">
        <f t="shared" si="8"/>
        <v>17.56</v>
      </c>
      <c r="Q63" s="179">
        <f t="shared" si="9"/>
        <v>5970.4</v>
      </c>
      <c r="R63" s="127"/>
      <c r="S63" s="158"/>
    </row>
    <row r="64" spans="1:19" ht="32.25" customHeight="1">
      <c r="A64" s="171">
        <v>53</v>
      </c>
      <c r="B64" s="172" t="s">
        <v>165</v>
      </c>
      <c r="C64" s="25" t="s">
        <v>166</v>
      </c>
      <c r="D64" s="405">
        <v>41086</v>
      </c>
      <c r="E64" s="173" t="s">
        <v>30</v>
      </c>
      <c r="F64" s="174" t="s">
        <v>167</v>
      </c>
      <c r="G64" s="175"/>
      <c r="H64" s="384">
        <v>225</v>
      </c>
      <c r="I64" s="176">
        <v>72</v>
      </c>
      <c r="J64" s="166" t="s">
        <v>19</v>
      </c>
      <c r="K64" s="402" t="s">
        <v>1738</v>
      </c>
      <c r="L64" s="1"/>
      <c r="M64" s="177">
        <f t="shared" si="10"/>
        <v>225</v>
      </c>
      <c r="N64" s="2">
        <v>32.86</v>
      </c>
      <c r="O64" s="169"/>
      <c r="P64" s="178">
        <f t="shared" si="8"/>
        <v>32.86</v>
      </c>
      <c r="Q64" s="179">
        <f t="shared" si="9"/>
        <v>7393.5</v>
      </c>
      <c r="R64" s="127"/>
      <c r="S64" s="158"/>
    </row>
    <row r="65" spans="1:19" ht="32.25" customHeight="1">
      <c r="A65" s="171">
        <v>54</v>
      </c>
      <c r="B65" s="172" t="s">
        <v>168</v>
      </c>
      <c r="C65" s="25" t="s">
        <v>169</v>
      </c>
      <c r="D65" s="405">
        <v>40822</v>
      </c>
      <c r="E65" s="173" t="s">
        <v>62</v>
      </c>
      <c r="F65" s="174" t="s">
        <v>170</v>
      </c>
      <c r="G65" s="175"/>
      <c r="H65" s="384">
        <v>152</v>
      </c>
      <c r="I65" s="176">
        <v>384</v>
      </c>
      <c r="J65" s="166" t="s">
        <v>19</v>
      </c>
      <c r="K65" s="402" t="s">
        <v>1724</v>
      </c>
      <c r="L65" s="1"/>
      <c r="M65" s="177">
        <f t="shared" si="10"/>
        <v>152</v>
      </c>
      <c r="N65" s="2">
        <v>34.34</v>
      </c>
      <c r="O65" s="169"/>
      <c r="P65" s="178">
        <f t="shared" si="8"/>
        <v>34.34</v>
      </c>
      <c r="Q65" s="179">
        <f t="shared" si="9"/>
        <v>5219.68</v>
      </c>
      <c r="R65" s="127"/>
      <c r="S65" s="158"/>
    </row>
    <row r="66" spans="1:19" ht="32.25" customHeight="1">
      <c r="A66" s="171">
        <v>55</v>
      </c>
      <c r="B66" s="172" t="s">
        <v>171</v>
      </c>
      <c r="C66" s="25" t="s">
        <v>172</v>
      </c>
      <c r="D66" s="405">
        <v>40820</v>
      </c>
      <c r="E66" s="173" t="s">
        <v>62</v>
      </c>
      <c r="F66" s="174" t="s">
        <v>173</v>
      </c>
      <c r="G66" s="175"/>
      <c r="H66" s="384">
        <v>130</v>
      </c>
      <c r="I66" s="176">
        <v>84</v>
      </c>
      <c r="J66" s="166" t="s">
        <v>19</v>
      </c>
      <c r="K66" s="402" t="s">
        <v>1724</v>
      </c>
      <c r="L66" s="1"/>
      <c r="M66" s="177">
        <f t="shared" si="10"/>
        <v>130</v>
      </c>
      <c r="N66" s="2">
        <v>38.77</v>
      </c>
      <c r="O66" s="169"/>
      <c r="P66" s="178">
        <f t="shared" si="8"/>
        <v>38.77</v>
      </c>
      <c r="Q66" s="179">
        <f t="shared" si="9"/>
        <v>5040.1</v>
      </c>
      <c r="R66" s="127"/>
      <c r="S66" s="158"/>
    </row>
    <row r="67" spans="1:19" ht="32.25" customHeight="1">
      <c r="A67" s="171">
        <v>56</v>
      </c>
      <c r="B67" s="172" t="s">
        <v>174</v>
      </c>
      <c r="C67" s="25" t="s">
        <v>175</v>
      </c>
      <c r="D67" s="405">
        <v>41856</v>
      </c>
      <c r="E67" s="173" t="s">
        <v>18</v>
      </c>
      <c r="F67" s="174" t="s">
        <v>176</v>
      </c>
      <c r="G67" s="175" t="s">
        <v>177</v>
      </c>
      <c r="H67" s="384">
        <v>680</v>
      </c>
      <c r="I67" s="176">
        <v>72</v>
      </c>
      <c r="J67" s="166" t="s">
        <v>19</v>
      </c>
      <c r="K67" s="402" t="s">
        <v>1737</v>
      </c>
      <c r="L67" s="1"/>
      <c r="M67" s="177">
        <f t="shared" si="10"/>
        <v>680</v>
      </c>
      <c r="N67" s="2">
        <v>53.84</v>
      </c>
      <c r="O67" s="169"/>
      <c r="P67" s="178">
        <f t="shared" si="8"/>
        <v>53.84</v>
      </c>
      <c r="Q67" s="179">
        <f t="shared" si="9"/>
        <v>36611.200000000004</v>
      </c>
      <c r="R67" s="127"/>
      <c r="S67" s="158"/>
    </row>
    <row r="68" spans="1:19" ht="32.25" customHeight="1">
      <c r="A68" s="171">
        <v>57</v>
      </c>
      <c r="B68" s="172" t="s">
        <v>178</v>
      </c>
      <c r="C68" s="25" t="s">
        <v>179</v>
      </c>
      <c r="D68" s="405">
        <v>41855</v>
      </c>
      <c r="E68" s="173" t="s">
        <v>18</v>
      </c>
      <c r="F68" s="174" t="s">
        <v>180</v>
      </c>
      <c r="G68" s="175" t="s">
        <v>181</v>
      </c>
      <c r="H68" s="384">
        <v>630</v>
      </c>
      <c r="I68" s="176">
        <v>72</v>
      </c>
      <c r="J68" s="166" t="s">
        <v>19</v>
      </c>
      <c r="K68" s="402" t="s">
        <v>1737</v>
      </c>
      <c r="L68" s="1"/>
      <c r="M68" s="177">
        <f t="shared" si="10"/>
        <v>630</v>
      </c>
      <c r="N68" s="2">
        <v>50.94</v>
      </c>
      <c r="O68" s="169"/>
      <c r="P68" s="178">
        <f t="shared" si="8"/>
        <v>50.94</v>
      </c>
      <c r="Q68" s="179">
        <f t="shared" si="9"/>
        <v>32092.199999999997</v>
      </c>
      <c r="R68" s="127"/>
      <c r="S68" s="158"/>
    </row>
    <row r="69" spans="1:19" ht="32.25" customHeight="1">
      <c r="A69" s="171">
        <v>58</v>
      </c>
      <c r="B69" s="252" t="s">
        <v>182</v>
      </c>
      <c r="C69" s="25" t="s">
        <v>183</v>
      </c>
      <c r="D69" s="405">
        <v>41482</v>
      </c>
      <c r="E69" s="173" t="s">
        <v>184</v>
      </c>
      <c r="F69" s="174" t="s">
        <v>185</v>
      </c>
      <c r="G69" s="253"/>
      <c r="H69" s="384">
        <v>740</v>
      </c>
      <c r="I69" s="176">
        <v>100</v>
      </c>
      <c r="J69" s="166" t="s">
        <v>19</v>
      </c>
      <c r="K69" s="402" t="s">
        <v>1739</v>
      </c>
      <c r="L69" s="1"/>
      <c r="M69" s="177">
        <f t="shared" si="10"/>
        <v>740</v>
      </c>
      <c r="N69" s="2">
        <v>44.38</v>
      </c>
      <c r="O69" s="254">
        <v>3.56</v>
      </c>
      <c r="P69" s="178">
        <f t="shared" si="8"/>
        <v>40.82</v>
      </c>
      <c r="Q69" s="179">
        <f t="shared" si="9"/>
        <v>32841.200000000004</v>
      </c>
      <c r="R69" s="127"/>
      <c r="S69" s="255"/>
    </row>
    <row r="70" spans="1:19" ht="32.25" customHeight="1">
      <c r="A70" s="171">
        <v>59</v>
      </c>
      <c r="B70" s="252" t="s">
        <v>186</v>
      </c>
      <c r="C70" s="25" t="s">
        <v>187</v>
      </c>
      <c r="D70" s="405">
        <v>41453</v>
      </c>
      <c r="E70" s="173" t="s">
        <v>184</v>
      </c>
      <c r="F70" s="174" t="s">
        <v>188</v>
      </c>
      <c r="G70" s="253"/>
      <c r="H70" s="384">
        <v>108</v>
      </c>
      <c r="I70" s="176">
        <v>85</v>
      </c>
      <c r="J70" s="166" t="s">
        <v>19</v>
      </c>
      <c r="K70" s="402" t="s">
        <v>1739</v>
      </c>
      <c r="L70" s="1"/>
      <c r="M70" s="177">
        <f t="shared" si="10"/>
        <v>108</v>
      </c>
      <c r="N70" s="2">
        <v>45.21</v>
      </c>
      <c r="O70" s="254">
        <v>3.03</v>
      </c>
      <c r="P70" s="178">
        <f t="shared" si="8"/>
        <v>42.18</v>
      </c>
      <c r="Q70" s="179">
        <f t="shared" si="9"/>
        <v>4882.68</v>
      </c>
      <c r="R70" s="127"/>
      <c r="S70" s="255"/>
    </row>
    <row r="71" spans="1:19" ht="32.25" customHeight="1">
      <c r="A71" s="171">
        <v>60</v>
      </c>
      <c r="B71" s="172" t="s">
        <v>189</v>
      </c>
      <c r="C71" s="25" t="s">
        <v>190</v>
      </c>
      <c r="D71" s="405">
        <v>43637</v>
      </c>
      <c r="E71" s="173" t="s">
        <v>33</v>
      </c>
      <c r="F71" s="174" t="s">
        <v>191</v>
      </c>
      <c r="G71" s="175"/>
      <c r="H71" s="384">
        <v>544</v>
      </c>
      <c r="I71" s="176">
        <v>88</v>
      </c>
      <c r="J71" s="166" t="s">
        <v>19</v>
      </c>
      <c r="K71" s="402" t="s">
        <v>1722</v>
      </c>
      <c r="L71" s="1"/>
      <c r="M71" s="177">
        <f>ROUND(IF(ISBLANK(L71)=TRUE,H71,(H71*I71)/L71),0)</f>
        <v>544</v>
      </c>
      <c r="N71" s="2">
        <v>55.78</v>
      </c>
      <c r="O71" s="169"/>
      <c r="P71" s="178">
        <f t="shared" si="8"/>
        <v>55.78</v>
      </c>
      <c r="Q71" s="179">
        <f t="shared" si="9"/>
        <v>30344.32</v>
      </c>
      <c r="R71" s="127"/>
      <c r="S71" s="158"/>
    </row>
    <row r="72" spans="1:19" ht="32.25" customHeight="1">
      <c r="A72" s="171">
        <v>61</v>
      </c>
      <c r="B72" s="172" t="s">
        <v>192</v>
      </c>
      <c r="C72" s="33" t="s">
        <v>193</v>
      </c>
      <c r="D72" s="405">
        <v>41483</v>
      </c>
      <c r="E72" s="173" t="s">
        <v>132</v>
      </c>
      <c r="F72" s="174" t="s">
        <v>194</v>
      </c>
      <c r="G72" s="175" t="s">
        <v>195</v>
      </c>
      <c r="H72" s="384">
        <v>109</v>
      </c>
      <c r="I72" s="176">
        <v>72</v>
      </c>
      <c r="J72" s="166" t="s">
        <v>19</v>
      </c>
      <c r="K72" s="402" t="s">
        <v>1734</v>
      </c>
      <c r="L72" s="1"/>
      <c r="M72" s="177">
        <f t="shared" si="10"/>
        <v>109</v>
      </c>
      <c r="N72" s="2">
        <v>31.92</v>
      </c>
      <c r="O72" s="169"/>
      <c r="P72" s="178">
        <f t="shared" si="8"/>
        <v>31.92</v>
      </c>
      <c r="Q72" s="179">
        <f t="shared" si="9"/>
        <v>3479.28</v>
      </c>
      <c r="R72" s="127"/>
      <c r="S72" s="158"/>
    </row>
    <row r="73" spans="1:19" ht="32.25" customHeight="1">
      <c r="A73" s="171">
        <v>62</v>
      </c>
      <c r="B73" s="172" t="s">
        <v>196</v>
      </c>
      <c r="C73" s="30" t="s">
        <v>197</v>
      </c>
      <c r="D73" s="405">
        <v>41755</v>
      </c>
      <c r="E73" s="249" t="s">
        <v>132</v>
      </c>
      <c r="F73" s="250" t="s">
        <v>133</v>
      </c>
      <c r="G73" s="256" t="s">
        <v>198</v>
      </c>
      <c r="H73" s="384">
        <v>360</v>
      </c>
      <c r="I73" s="176">
        <v>72</v>
      </c>
      <c r="J73" s="166" t="s">
        <v>19</v>
      </c>
      <c r="K73" s="402" t="s">
        <v>1734</v>
      </c>
      <c r="L73" s="1"/>
      <c r="M73" s="177">
        <f t="shared" si="10"/>
        <v>360</v>
      </c>
      <c r="N73" s="2">
        <v>34.48</v>
      </c>
      <c r="O73" s="169"/>
      <c r="P73" s="178">
        <f t="shared" si="8"/>
        <v>34.48</v>
      </c>
      <c r="Q73" s="179">
        <f t="shared" si="9"/>
        <v>12412.8</v>
      </c>
      <c r="R73" s="127"/>
      <c r="S73" s="158"/>
    </row>
    <row r="74" spans="1:19" ht="32.25" customHeight="1">
      <c r="A74" s="171">
        <v>63</v>
      </c>
      <c r="B74" s="172" t="s">
        <v>205</v>
      </c>
      <c r="C74" s="25" t="s">
        <v>206</v>
      </c>
      <c r="D74" s="405">
        <v>41709</v>
      </c>
      <c r="E74" s="173" t="s">
        <v>184</v>
      </c>
      <c r="F74" s="174" t="s">
        <v>144</v>
      </c>
      <c r="G74" s="175"/>
      <c r="H74" s="384">
        <v>190</v>
      </c>
      <c r="I74" s="176">
        <v>72</v>
      </c>
      <c r="J74" s="166" t="s">
        <v>19</v>
      </c>
      <c r="K74" s="402" t="s">
        <v>1740</v>
      </c>
      <c r="L74" s="1"/>
      <c r="M74" s="177">
        <f t="shared" si="10"/>
        <v>190</v>
      </c>
      <c r="N74" s="2">
        <v>25.88</v>
      </c>
      <c r="O74" s="169"/>
      <c r="P74" s="178">
        <f t="shared" si="8"/>
        <v>25.88</v>
      </c>
      <c r="Q74" s="179">
        <f t="shared" si="9"/>
        <v>4917.2</v>
      </c>
      <c r="R74" s="127"/>
      <c r="S74" s="158"/>
    </row>
    <row r="75" spans="1:19" ht="32.25" customHeight="1">
      <c r="A75" s="171">
        <v>64</v>
      </c>
      <c r="B75" s="172" t="s">
        <v>207</v>
      </c>
      <c r="C75" s="25" t="s">
        <v>208</v>
      </c>
      <c r="D75" s="405">
        <v>41710</v>
      </c>
      <c r="E75" s="173" t="s">
        <v>184</v>
      </c>
      <c r="F75" s="174" t="s">
        <v>144</v>
      </c>
      <c r="G75" s="175"/>
      <c r="H75" s="384">
        <v>410</v>
      </c>
      <c r="I75" s="176">
        <v>72</v>
      </c>
      <c r="J75" s="166" t="s">
        <v>19</v>
      </c>
      <c r="K75" s="402" t="s">
        <v>1740</v>
      </c>
      <c r="L75" s="1"/>
      <c r="M75" s="177">
        <f t="shared" si="10"/>
        <v>410</v>
      </c>
      <c r="N75" s="2">
        <v>25.88</v>
      </c>
      <c r="O75" s="169"/>
      <c r="P75" s="178">
        <f t="shared" si="8"/>
        <v>25.88</v>
      </c>
      <c r="Q75" s="179">
        <f t="shared" si="9"/>
        <v>10610.8</v>
      </c>
      <c r="R75" s="127"/>
      <c r="S75" s="158"/>
    </row>
    <row r="76" spans="1:19" ht="32.25" customHeight="1">
      <c r="A76" s="171">
        <v>65</v>
      </c>
      <c r="B76" s="172" t="s">
        <v>209</v>
      </c>
      <c r="C76" s="25" t="s">
        <v>210</v>
      </c>
      <c r="D76" s="405">
        <v>40946</v>
      </c>
      <c r="E76" s="173" t="s">
        <v>78</v>
      </c>
      <c r="F76" s="174" t="s">
        <v>101</v>
      </c>
      <c r="G76" s="175"/>
      <c r="H76" s="384">
        <v>624</v>
      </c>
      <c r="I76" s="176">
        <v>96</v>
      </c>
      <c r="J76" s="166" t="s">
        <v>19</v>
      </c>
      <c r="K76" s="402" t="s">
        <v>1727</v>
      </c>
      <c r="L76" s="1"/>
      <c r="M76" s="177">
        <f t="shared" si="10"/>
        <v>624</v>
      </c>
      <c r="N76" s="2">
        <v>29.46</v>
      </c>
      <c r="O76" s="169"/>
      <c r="P76" s="178">
        <f t="shared" si="8"/>
        <v>29.46</v>
      </c>
      <c r="Q76" s="179">
        <f t="shared" si="9"/>
        <v>18383.04</v>
      </c>
      <c r="R76" s="127"/>
      <c r="S76" s="158"/>
    </row>
    <row r="77" spans="1:19" ht="32.25" customHeight="1">
      <c r="A77" s="171">
        <v>66</v>
      </c>
      <c r="B77" s="172" t="s">
        <v>209</v>
      </c>
      <c r="C77" s="25" t="s">
        <v>211</v>
      </c>
      <c r="D77" s="405">
        <v>41573</v>
      </c>
      <c r="E77" s="173" t="s">
        <v>78</v>
      </c>
      <c r="F77" s="174" t="s">
        <v>212</v>
      </c>
      <c r="G77" s="175"/>
      <c r="H77" s="384">
        <v>624</v>
      </c>
      <c r="I77" s="176">
        <v>48</v>
      </c>
      <c r="J77" s="166" t="s">
        <v>19</v>
      </c>
      <c r="K77" s="402" t="s">
        <v>1727</v>
      </c>
      <c r="L77" s="1"/>
      <c r="M77" s="177">
        <f t="shared" si="10"/>
        <v>624</v>
      </c>
      <c r="N77" s="2">
        <v>26.34</v>
      </c>
      <c r="O77" s="169"/>
      <c r="P77" s="178">
        <f t="shared" si="8"/>
        <v>26.34</v>
      </c>
      <c r="Q77" s="179">
        <f t="shared" si="9"/>
        <v>16436.16</v>
      </c>
      <c r="R77" s="127"/>
      <c r="S77" s="158"/>
    </row>
    <row r="78" spans="1:19" ht="32.25" customHeight="1">
      <c r="A78" s="171">
        <v>67</v>
      </c>
      <c r="B78" s="172" t="s">
        <v>213</v>
      </c>
      <c r="C78" s="25" t="s">
        <v>214</v>
      </c>
      <c r="D78" s="405">
        <v>41544</v>
      </c>
      <c r="E78" s="173" t="s">
        <v>78</v>
      </c>
      <c r="F78" s="174" t="s">
        <v>212</v>
      </c>
      <c r="G78" s="175"/>
      <c r="H78" s="384">
        <v>470</v>
      </c>
      <c r="I78" s="176">
        <v>48</v>
      </c>
      <c r="J78" s="166" t="s">
        <v>19</v>
      </c>
      <c r="K78" s="402" t="s">
        <v>1727</v>
      </c>
      <c r="L78" s="1"/>
      <c r="M78" s="177">
        <f t="shared" si="10"/>
        <v>470</v>
      </c>
      <c r="N78" s="2">
        <v>26.34</v>
      </c>
      <c r="O78" s="169"/>
      <c r="P78" s="178">
        <f t="shared" si="8"/>
        <v>26.34</v>
      </c>
      <c r="Q78" s="179">
        <f t="shared" si="9"/>
        <v>12379.8</v>
      </c>
      <c r="R78" s="127"/>
      <c r="S78" s="158"/>
    </row>
    <row r="79" spans="1:19" ht="32.25" customHeight="1">
      <c r="A79" s="171">
        <v>68</v>
      </c>
      <c r="B79" s="172" t="s">
        <v>213</v>
      </c>
      <c r="C79" s="25" t="s">
        <v>215</v>
      </c>
      <c r="D79" s="405">
        <v>40951</v>
      </c>
      <c r="E79" s="173" t="s">
        <v>78</v>
      </c>
      <c r="F79" s="174" t="s">
        <v>101</v>
      </c>
      <c r="G79" s="175"/>
      <c r="H79" s="384">
        <v>470</v>
      </c>
      <c r="I79" s="176">
        <v>96</v>
      </c>
      <c r="J79" s="166" t="s">
        <v>19</v>
      </c>
      <c r="K79" s="402" t="s">
        <v>1727</v>
      </c>
      <c r="L79" s="1"/>
      <c r="M79" s="177">
        <f t="shared" si="10"/>
        <v>470</v>
      </c>
      <c r="N79" s="2">
        <v>29.46</v>
      </c>
      <c r="O79" s="169"/>
      <c r="P79" s="178">
        <f t="shared" si="8"/>
        <v>29.46</v>
      </c>
      <c r="Q79" s="179">
        <f t="shared" si="9"/>
        <v>13846.2</v>
      </c>
      <c r="R79" s="127"/>
      <c r="S79" s="158"/>
    </row>
    <row r="80" spans="1:19" ht="32.25" customHeight="1">
      <c r="A80" s="171">
        <v>69</v>
      </c>
      <c r="B80" s="172" t="s">
        <v>216</v>
      </c>
      <c r="C80" s="25" t="s">
        <v>217</v>
      </c>
      <c r="D80" s="405">
        <v>41586</v>
      </c>
      <c r="E80" s="173" t="s">
        <v>78</v>
      </c>
      <c r="F80" s="174" t="s">
        <v>212</v>
      </c>
      <c r="G80" s="175"/>
      <c r="H80" s="384">
        <v>120</v>
      </c>
      <c r="I80" s="176">
        <v>48</v>
      </c>
      <c r="J80" s="166" t="s">
        <v>19</v>
      </c>
      <c r="K80" s="402" t="s">
        <v>1727</v>
      </c>
      <c r="L80" s="1"/>
      <c r="M80" s="177">
        <f t="shared" si="10"/>
        <v>120</v>
      </c>
      <c r="N80" s="2">
        <v>26.34</v>
      </c>
      <c r="O80" s="169"/>
      <c r="P80" s="178">
        <f aca="true" t="shared" si="11" ref="P80:P97">IF((ISBLANK(N80)=FALSE),(N80-O80),)</f>
        <v>26.34</v>
      </c>
      <c r="Q80" s="179">
        <f t="shared" si="9"/>
        <v>3160.8</v>
      </c>
      <c r="R80" s="127"/>
      <c r="S80" s="158"/>
    </row>
    <row r="81" spans="1:19" ht="32.25" customHeight="1">
      <c r="A81" s="171">
        <v>70</v>
      </c>
      <c r="B81" s="172" t="s">
        <v>218</v>
      </c>
      <c r="C81" s="25" t="s">
        <v>219</v>
      </c>
      <c r="D81" s="405">
        <v>41019</v>
      </c>
      <c r="E81" s="173" t="s">
        <v>78</v>
      </c>
      <c r="F81" s="174" t="s">
        <v>101</v>
      </c>
      <c r="G81" s="175"/>
      <c r="H81" s="384">
        <v>194</v>
      </c>
      <c r="I81" s="176">
        <v>96</v>
      </c>
      <c r="J81" s="166" t="s">
        <v>19</v>
      </c>
      <c r="K81" s="402" t="s">
        <v>1727</v>
      </c>
      <c r="L81" s="1"/>
      <c r="M81" s="177">
        <f t="shared" si="10"/>
        <v>194</v>
      </c>
      <c r="N81" s="2">
        <v>29.46</v>
      </c>
      <c r="O81" s="169"/>
      <c r="P81" s="178">
        <f t="shared" si="11"/>
        <v>29.46</v>
      </c>
      <c r="Q81" s="179">
        <f t="shared" si="9"/>
        <v>5715.24</v>
      </c>
      <c r="R81" s="127"/>
      <c r="S81" s="158"/>
    </row>
    <row r="82" spans="1:19" ht="32.25" customHeight="1">
      <c r="A82" s="171">
        <v>71</v>
      </c>
      <c r="B82" s="172" t="s">
        <v>220</v>
      </c>
      <c r="C82" s="25" t="s">
        <v>221</v>
      </c>
      <c r="D82" s="405">
        <v>41066</v>
      </c>
      <c r="E82" s="173" t="s">
        <v>78</v>
      </c>
      <c r="F82" s="174" t="s">
        <v>212</v>
      </c>
      <c r="G82" s="175"/>
      <c r="H82" s="384">
        <v>110</v>
      </c>
      <c r="I82" s="176">
        <v>48</v>
      </c>
      <c r="J82" s="166" t="s">
        <v>19</v>
      </c>
      <c r="K82" s="402" t="s">
        <v>1727</v>
      </c>
      <c r="L82" s="1"/>
      <c r="M82" s="177">
        <f t="shared" si="10"/>
        <v>110</v>
      </c>
      <c r="N82" s="2">
        <v>26.34</v>
      </c>
      <c r="O82" s="169"/>
      <c r="P82" s="178">
        <f t="shared" si="11"/>
        <v>26.34</v>
      </c>
      <c r="Q82" s="179">
        <f t="shared" si="9"/>
        <v>2897.4</v>
      </c>
      <c r="R82" s="127"/>
      <c r="S82" s="158"/>
    </row>
    <row r="83" spans="1:19" ht="32.25" customHeight="1">
      <c r="A83" s="171">
        <v>72</v>
      </c>
      <c r="B83" s="172" t="s">
        <v>222</v>
      </c>
      <c r="C83" s="25" t="s">
        <v>223</v>
      </c>
      <c r="D83" s="405">
        <v>41416</v>
      </c>
      <c r="E83" s="173" t="s">
        <v>62</v>
      </c>
      <c r="F83" s="174" t="s">
        <v>224</v>
      </c>
      <c r="G83" s="175" t="s">
        <v>225</v>
      </c>
      <c r="H83" s="384">
        <v>166</v>
      </c>
      <c r="I83" s="176">
        <v>384</v>
      </c>
      <c r="J83" s="166" t="s">
        <v>19</v>
      </c>
      <c r="K83" s="402" t="s">
        <v>1724</v>
      </c>
      <c r="L83" s="1"/>
      <c r="M83" s="177">
        <f t="shared" si="10"/>
        <v>166</v>
      </c>
      <c r="N83" s="2">
        <v>39.1</v>
      </c>
      <c r="O83" s="169"/>
      <c r="P83" s="178">
        <f t="shared" si="11"/>
        <v>39.1</v>
      </c>
      <c r="Q83" s="179">
        <f t="shared" si="9"/>
        <v>6490.6</v>
      </c>
      <c r="R83" s="127" t="s">
        <v>1831</v>
      </c>
      <c r="S83" s="158"/>
    </row>
    <row r="84" spans="1:19" ht="32.25" customHeight="1">
      <c r="A84" s="171">
        <v>73</v>
      </c>
      <c r="B84" s="172" t="s">
        <v>226</v>
      </c>
      <c r="C84" s="25" t="s">
        <v>227</v>
      </c>
      <c r="D84" s="405">
        <v>98967</v>
      </c>
      <c r="E84" s="173" t="s">
        <v>25</v>
      </c>
      <c r="F84" s="174" t="s">
        <v>180</v>
      </c>
      <c r="G84" s="175" t="s">
        <v>228</v>
      </c>
      <c r="H84" s="384">
        <v>184</v>
      </c>
      <c r="I84" s="176">
        <v>72</v>
      </c>
      <c r="J84" s="166" t="s">
        <v>19</v>
      </c>
      <c r="K84" s="402" t="s">
        <v>1741</v>
      </c>
      <c r="L84" s="1"/>
      <c r="M84" s="177">
        <f t="shared" si="10"/>
        <v>184</v>
      </c>
      <c r="N84" s="2">
        <v>29.95</v>
      </c>
      <c r="O84" s="169"/>
      <c r="P84" s="178">
        <f t="shared" si="11"/>
        <v>29.95</v>
      </c>
      <c r="Q84" s="179">
        <f t="shared" si="9"/>
        <v>5510.8</v>
      </c>
      <c r="R84" s="127"/>
      <c r="S84" s="158"/>
    </row>
    <row r="85" spans="1:19" ht="32.25" customHeight="1">
      <c r="A85" s="171">
        <v>74</v>
      </c>
      <c r="B85" s="172" t="s">
        <v>229</v>
      </c>
      <c r="C85" s="25" t="s">
        <v>230</v>
      </c>
      <c r="D85" s="405">
        <v>98963</v>
      </c>
      <c r="E85" s="173" t="s">
        <v>25</v>
      </c>
      <c r="F85" s="174" t="s">
        <v>180</v>
      </c>
      <c r="G85" s="175" t="s">
        <v>228</v>
      </c>
      <c r="H85" s="384">
        <v>194</v>
      </c>
      <c r="I85" s="176">
        <v>72</v>
      </c>
      <c r="J85" s="166" t="s">
        <v>19</v>
      </c>
      <c r="K85" s="402" t="s">
        <v>1741</v>
      </c>
      <c r="L85" s="1"/>
      <c r="M85" s="177">
        <f t="shared" si="10"/>
        <v>194</v>
      </c>
      <c r="N85" s="2">
        <v>29.95</v>
      </c>
      <c r="O85" s="169"/>
      <c r="P85" s="178">
        <f t="shared" si="11"/>
        <v>29.95</v>
      </c>
      <c r="Q85" s="179">
        <f t="shared" si="9"/>
        <v>5810.3</v>
      </c>
      <c r="R85" s="127"/>
      <c r="S85" s="158"/>
    </row>
    <row r="86" spans="1:19" ht="32.25" customHeight="1">
      <c r="A86" s="171">
        <v>75</v>
      </c>
      <c r="B86" s="172" t="s">
        <v>231</v>
      </c>
      <c r="C86" s="29" t="s">
        <v>232</v>
      </c>
      <c r="D86" s="405">
        <v>41302</v>
      </c>
      <c r="E86" s="173" t="s">
        <v>62</v>
      </c>
      <c r="F86" s="174" t="s">
        <v>233</v>
      </c>
      <c r="G86" s="175" t="s">
        <v>234</v>
      </c>
      <c r="H86" s="384">
        <v>294</v>
      </c>
      <c r="I86" s="176">
        <v>72</v>
      </c>
      <c r="J86" s="166" t="s">
        <v>19</v>
      </c>
      <c r="K86" s="402" t="s">
        <v>1734</v>
      </c>
      <c r="L86" s="1"/>
      <c r="M86" s="177">
        <f t="shared" si="10"/>
        <v>294</v>
      </c>
      <c r="N86" s="2">
        <v>30.78</v>
      </c>
      <c r="O86" s="169"/>
      <c r="P86" s="178">
        <f t="shared" si="11"/>
        <v>30.78</v>
      </c>
      <c r="Q86" s="179">
        <f t="shared" si="9"/>
        <v>9049.32</v>
      </c>
      <c r="R86" s="127"/>
      <c r="S86" s="158"/>
    </row>
    <row r="87" spans="1:19" ht="32.25" customHeight="1">
      <c r="A87" s="468">
        <v>76</v>
      </c>
      <c r="B87" s="453" t="s">
        <v>235</v>
      </c>
      <c r="C87" s="25" t="s">
        <v>236</v>
      </c>
      <c r="D87" s="405">
        <v>43648</v>
      </c>
      <c r="E87" s="173" t="s">
        <v>33</v>
      </c>
      <c r="F87" s="174" t="s">
        <v>237</v>
      </c>
      <c r="G87" s="175" t="s">
        <v>238</v>
      </c>
      <c r="H87" s="460">
        <v>364</v>
      </c>
      <c r="I87" s="468">
        <v>144</v>
      </c>
      <c r="J87" s="166" t="s">
        <v>19</v>
      </c>
      <c r="K87" s="424" t="s">
        <v>1722</v>
      </c>
      <c r="L87" s="454">
        <v>144</v>
      </c>
      <c r="M87" s="434">
        <f>ROUND(IF(ISBLANK(L87)=TRUE,H87,(H87*I87)/L87),0)</f>
        <v>364</v>
      </c>
      <c r="N87" s="416">
        <v>22.82</v>
      </c>
      <c r="O87" s="418"/>
      <c r="P87" s="420">
        <f t="shared" si="11"/>
        <v>22.82</v>
      </c>
      <c r="Q87" s="422">
        <f t="shared" si="9"/>
        <v>8306.48</v>
      </c>
      <c r="R87" s="424"/>
      <c r="S87" s="158"/>
    </row>
    <row r="88" spans="1:19" ht="32.25" customHeight="1">
      <c r="A88" s="469"/>
      <c r="B88" s="453"/>
      <c r="C88" s="25" t="s">
        <v>239</v>
      </c>
      <c r="D88" s="406">
        <v>41704</v>
      </c>
      <c r="E88" s="173" t="s">
        <v>18</v>
      </c>
      <c r="F88" s="174" t="s">
        <v>240</v>
      </c>
      <c r="G88" s="175" t="s">
        <v>238</v>
      </c>
      <c r="H88" s="461" t="e">
        <v>#N/A</v>
      </c>
      <c r="I88" s="469"/>
      <c r="J88" s="166" t="s">
        <v>19</v>
      </c>
      <c r="K88" s="425"/>
      <c r="L88" s="455"/>
      <c r="M88" s="435"/>
      <c r="N88" s="417"/>
      <c r="O88" s="419"/>
      <c r="P88" s="421">
        <f t="shared" si="11"/>
        <v>0</v>
      </c>
      <c r="Q88" s="423"/>
      <c r="R88" s="425"/>
      <c r="S88" s="158"/>
    </row>
    <row r="89" spans="1:19" ht="32.25" customHeight="1">
      <c r="A89" s="160">
        <v>77</v>
      </c>
      <c r="B89" s="161" t="s">
        <v>1574</v>
      </c>
      <c r="C89" s="257" t="s">
        <v>1575</v>
      </c>
      <c r="D89" s="405">
        <v>39386</v>
      </c>
      <c r="E89" s="162" t="s">
        <v>78</v>
      </c>
      <c r="F89" s="163" t="s">
        <v>1576</v>
      </c>
      <c r="G89" s="164" t="s">
        <v>1579</v>
      </c>
      <c r="H89" s="383">
        <v>228</v>
      </c>
      <c r="I89" s="165">
        <v>144</v>
      </c>
      <c r="J89" s="166" t="s">
        <v>19</v>
      </c>
      <c r="K89" s="82" t="s">
        <v>1742</v>
      </c>
      <c r="L89" s="83"/>
      <c r="M89" s="167">
        <f>ROUND(IF(ISBLANK(L89)=TRUE,H89,(H89*I89)/L89),0)</f>
        <v>228</v>
      </c>
      <c r="N89" s="84">
        <v>102.63</v>
      </c>
      <c r="O89" s="169"/>
      <c r="P89" s="168">
        <f t="shared" si="11"/>
        <v>102.63</v>
      </c>
      <c r="Q89" s="170">
        <f aca="true" t="shared" si="12" ref="Q89:Q97">M89*N89</f>
        <v>23399.64</v>
      </c>
      <c r="R89" s="82"/>
      <c r="S89" s="158"/>
    </row>
    <row r="90" spans="1:19" ht="32.25" customHeight="1">
      <c r="A90" s="171">
        <v>78</v>
      </c>
      <c r="B90" s="172" t="s">
        <v>241</v>
      </c>
      <c r="C90" s="29" t="s">
        <v>242</v>
      </c>
      <c r="D90" s="405">
        <v>41495</v>
      </c>
      <c r="E90" s="173" t="s">
        <v>82</v>
      </c>
      <c r="F90" s="174" t="s">
        <v>243</v>
      </c>
      <c r="G90" s="175" t="s">
        <v>244</v>
      </c>
      <c r="H90" s="384">
        <v>60</v>
      </c>
      <c r="I90" s="176">
        <v>48</v>
      </c>
      <c r="J90" s="166" t="s">
        <v>19</v>
      </c>
      <c r="K90" s="127" t="s">
        <v>1731</v>
      </c>
      <c r="L90" s="1"/>
      <c r="M90" s="177">
        <f t="shared" si="10"/>
        <v>60</v>
      </c>
      <c r="N90" s="2">
        <v>24.7</v>
      </c>
      <c r="O90" s="169"/>
      <c r="P90" s="178">
        <f t="shared" si="11"/>
        <v>24.7</v>
      </c>
      <c r="Q90" s="179">
        <f t="shared" si="12"/>
        <v>1482</v>
      </c>
      <c r="R90" s="127"/>
      <c r="S90" s="158"/>
    </row>
    <row r="91" spans="1:19" ht="32.25" customHeight="1">
      <c r="A91" s="171">
        <v>79</v>
      </c>
      <c r="B91" s="172" t="s">
        <v>245</v>
      </c>
      <c r="C91" s="30" t="s">
        <v>246</v>
      </c>
      <c r="D91" s="405">
        <v>41704</v>
      </c>
      <c r="E91" s="173" t="s">
        <v>18</v>
      </c>
      <c r="F91" s="174" t="s">
        <v>247</v>
      </c>
      <c r="G91" s="175" t="s">
        <v>248</v>
      </c>
      <c r="H91" s="384">
        <v>120</v>
      </c>
      <c r="I91" s="176">
        <v>54</v>
      </c>
      <c r="J91" s="166" t="s">
        <v>19</v>
      </c>
      <c r="K91" s="127" t="s">
        <v>1743</v>
      </c>
      <c r="L91" s="1"/>
      <c r="M91" s="177">
        <f t="shared" si="10"/>
        <v>120</v>
      </c>
      <c r="N91" s="2">
        <v>50.46</v>
      </c>
      <c r="O91" s="169"/>
      <c r="P91" s="178">
        <f t="shared" si="11"/>
        <v>50.46</v>
      </c>
      <c r="Q91" s="179">
        <f t="shared" si="12"/>
        <v>6055.2</v>
      </c>
      <c r="R91" s="127"/>
      <c r="S91" s="158"/>
    </row>
    <row r="92" spans="1:19" ht="32.25" customHeight="1">
      <c r="A92" s="171">
        <v>80</v>
      </c>
      <c r="B92" s="172" t="s">
        <v>249</v>
      </c>
      <c r="C92" s="30" t="s">
        <v>250</v>
      </c>
      <c r="D92" s="405">
        <v>43651</v>
      </c>
      <c r="E92" s="258" t="s">
        <v>33</v>
      </c>
      <c r="F92" s="250" t="s">
        <v>251</v>
      </c>
      <c r="G92" s="234" t="s">
        <v>252</v>
      </c>
      <c r="H92" s="384">
        <v>198</v>
      </c>
      <c r="I92" s="176">
        <v>144</v>
      </c>
      <c r="J92" s="166" t="s">
        <v>19</v>
      </c>
      <c r="K92" s="127" t="s">
        <v>1722</v>
      </c>
      <c r="L92" s="1"/>
      <c r="M92" s="177">
        <f t="shared" si="10"/>
        <v>198</v>
      </c>
      <c r="N92" s="2">
        <v>23.46</v>
      </c>
      <c r="O92" s="169"/>
      <c r="P92" s="178">
        <f t="shared" si="11"/>
        <v>23.46</v>
      </c>
      <c r="Q92" s="179">
        <f t="shared" si="12"/>
        <v>4645.08</v>
      </c>
      <c r="R92" s="127"/>
      <c r="S92" s="158"/>
    </row>
    <row r="93" spans="1:19" ht="32.25" customHeight="1">
      <c r="A93" s="171">
        <v>81</v>
      </c>
      <c r="B93" s="172" t="s">
        <v>1690</v>
      </c>
      <c r="C93" s="29" t="s">
        <v>253</v>
      </c>
      <c r="D93" s="405">
        <v>41300</v>
      </c>
      <c r="E93" s="258" t="s">
        <v>62</v>
      </c>
      <c r="F93" s="259" t="s">
        <v>254</v>
      </c>
      <c r="G93" s="238" t="s">
        <v>255</v>
      </c>
      <c r="H93" s="384">
        <v>218.7</v>
      </c>
      <c r="I93" s="176">
        <v>72</v>
      </c>
      <c r="J93" s="166" t="s">
        <v>19</v>
      </c>
      <c r="K93" s="127" t="s">
        <v>1744</v>
      </c>
      <c r="L93" s="1"/>
      <c r="M93" s="177">
        <f t="shared" si="10"/>
        <v>219</v>
      </c>
      <c r="N93" s="2">
        <v>30.51</v>
      </c>
      <c r="O93" s="169"/>
      <c r="P93" s="178">
        <f t="shared" si="11"/>
        <v>30.51</v>
      </c>
      <c r="Q93" s="179">
        <f t="shared" si="12"/>
        <v>6681.6900000000005</v>
      </c>
      <c r="R93" s="127"/>
      <c r="S93" s="158"/>
    </row>
    <row r="94" spans="1:19" ht="32.25" customHeight="1">
      <c r="A94" s="171">
        <v>82</v>
      </c>
      <c r="B94" s="172" t="s">
        <v>1689</v>
      </c>
      <c r="C94" s="29" t="s">
        <v>256</v>
      </c>
      <c r="D94" s="405">
        <v>41528</v>
      </c>
      <c r="E94" s="258" t="s">
        <v>62</v>
      </c>
      <c r="F94" s="259" t="s">
        <v>254</v>
      </c>
      <c r="G94" s="238" t="s">
        <v>255</v>
      </c>
      <c r="H94" s="384">
        <v>236.1</v>
      </c>
      <c r="I94" s="176">
        <v>72</v>
      </c>
      <c r="J94" s="166" t="s">
        <v>19</v>
      </c>
      <c r="K94" s="127" t="s">
        <v>1744</v>
      </c>
      <c r="L94" s="1"/>
      <c r="M94" s="177">
        <f>ROUND(IF(ISBLANK(L94)=TRUE,H94,(H94*I94)/L94),0)</f>
        <v>236</v>
      </c>
      <c r="N94" s="2">
        <v>30.51</v>
      </c>
      <c r="O94" s="169"/>
      <c r="P94" s="178">
        <f t="shared" si="11"/>
        <v>30.51</v>
      </c>
      <c r="Q94" s="179">
        <f t="shared" si="12"/>
        <v>7200.360000000001</v>
      </c>
      <c r="R94" s="127"/>
      <c r="S94" s="158"/>
    </row>
    <row r="95" spans="1:19" ht="32.25" customHeight="1">
      <c r="A95" s="171">
        <v>83</v>
      </c>
      <c r="B95" s="172" t="s">
        <v>1686</v>
      </c>
      <c r="C95" s="27" t="s">
        <v>257</v>
      </c>
      <c r="D95" s="7">
        <v>40891</v>
      </c>
      <c r="E95" s="258" t="s">
        <v>30</v>
      </c>
      <c r="F95" s="259" t="s">
        <v>258</v>
      </c>
      <c r="G95" s="238" t="s">
        <v>259</v>
      </c>
      <c r="H95" s="384">
        <v>135</v>
      </c>
      <c r="I95" s="176">
        <v>96</v>
      </c>
      <c r="J95" s="166" t="s">
        <v>19</v>
      </c>
      <c r="K95" s="127" t="s">
        <v>1745</v>
      </c>
      <c r="L95" s="1"/>
      <c r="M95" s="177">
        <f>ROUND(IF(ISBLANK(L95)=TRUE,H95,(H95*I95)/L95),0)</f>
        <v>135</v>
      </c>
      <c r="N95" s="2">
        <v>44.12</v>
      </c>
      <c r="O95" s="169"/>
      <c r="P95" s="178">
        <f t="shared" si="11"/>
        <v>44.12</v>
      </c>
      <c r="Q95" s="179">
        <f t="shared" si="12"/>
        <v>5956.2</v>
      </c>
      <c r="R95" s="127"/>
      <c r="S95" s="158"/>
    </row>
    <row r="96" spans="1:19" ht="32.25" customHeight="1">
      <c r="A96" s="171">
        <v>84</v>
      </c>
      <c r="B96" s="172" t="s">
        <v>1687</v>
      </c>
      <c r="C96" s="27" t="s">
        <v>260</v>
      </c>
      <c r="D96" s="7">
        <v>40892</v>
      </c>
      <c r="E96" s="258" t="s">
        <v>30</v>
      </c>
      <c r="F96" s="259" t="s">
        <v>258</v>
      </c>
      <c r="G96" s="238" t="s">
        <v>259</v>
      </c>
      <c r="H96" s="384">
        <v>107.39999999999999</v>
      </c>
      <c r="I96" s="176">
        <v>96</v>
      </c>
      <c r="J96" s="166" t="s">
        <v>19</v>
      </c>
      <c r="K96" s="127" t="s">
        <v>1745</v>
      </c>
      <c r="L96" s="1"/>
      <c r="M96" s="177">
        <f>ROUND(IF(ISBLANK(L96)=TRUE,H96,(H96*I96)/L96),0)</f>
        <v>107</v>
      </c>
      <c r="N96" s="2">
        <v>44.12</v>
      </c>
      <c r="O96" s="169"/>
      <c r="P96" s="178">
        <f t="shared" si="11"/>
        <v>44.12</v>
      </c>
      <c r="Q96" s="179">
        <f t="shared" si="12"/>
        <v>4720.84</v>
      </c>
      <c r="R96" s="127"/>
      <c r="S96" s="158"/>
    </row>
    <row r="97" spans="1:19" ht="32.25" customHeight="1">
      <c r="A97" s="171">
        <v>85</v>
      </c>
      <c r="B97" s="172" t="s">
        <v>1688</v>
      </c>
      <c r="C97" s="27" t="s">
        <v>261</v>
      </c>
      <c r="D97" s="7">
        <v>40890</v>
      </c>
      <c r="E97" s="258" t="s">
        <v>30</v>
      </c>
      <c r="F97" s="259" t="s">
        <v>258</v>
      </c>
      <c r="G97" s="238" t="s">
        <v>259</v>
      </c>
      <c r="H97" s="384">
        <v>120.6</v>
      </c>
      <c r="I97" s="176">
        <v>96</v>
      </c>
      <c r="J97" s="166" t="s">
        <v>19</v>
      </c>
      <c r="K97" s="127" t="s">
        <v>1745</v>
      </c>
      <c r="L97" s="1"/>
      <c r="M97" s="177">
        <f>ROUND(IF(ISBLANK(L97)=TRUE,H97,(H97*I97)/L97),0)</f>
        <v>121</v>
      </c>
      <c r="N97" s="2">
        <v>44.12</v>
      </c>
      <c r="O97" s="169"/>
      <c r="P97" s="178">
        <f t="shared" si="11"/>
        <v>44.12</v>
      </c>
      <c r="Q97" s="179">
        <f t="shared" si="12"/>
        <v>5338.5199999999995</v>
      </c>
      <c r="R97" s="127"/>
      <c r="S97" s="158"/>
    </row>
    <row r="98" spans="1:19" ht="32.25" customHeight="1">
      <c r="A98" s="426" t="str">
        <f>"Cereal = "&amp;DOLLAR(SUM(Q99:Q123),2)</f>
        <v>Cereal = $79,737.79</v>
      </c>
      <c r="B98" s="426"/>
      <c r="C98" s="148"/>
      <c r="D98" s="374"/>
      <c r="E98" s="150"/>
      <c r="F98" s="151"/>
      <c r="G98" s="148"/>
      <c r="H98" s="382"/>
      <c r="I98" s="153"/>
      <c r="J98" s="150"/>
      <c r="K98" s="10"/>
      <c r="L98" s="11"/>
      <c r="M98" s="155"/>
      <c r="N98" s="12"/>
      <c r="O98" s="156"/>
      <c r="P98" s="156"/>
      <c r="Q98" s="157"/>
      <c r="R98" s="10"/>
      <c r="S98" s="158"/>
    </row>
    <row r="99" spans="1:19" ht="32.25" customHeight="1">
      <c r="A99" s="171">
        <v>86</v>
      </c>
      <c r="B99" s="260" t="s">
        <v>262</v>
      </c>
      <c r="C99" s="25" t="s">
        <v>263</v>
      </c>
      <c r="D99" s="15">
        <v>9716</v>
      </c>
      <c r="E99" s="173" t="s">
        <v>132</v>
      </c>
      <c r="F99" s="174" t="s">
        <v>264</v>
      </c>
      <c r="G99" s="175" t="s">
        <v>265</v>
      </c>
      <c r="H99" s="384">
        <v>310</v>
      </c>
      <c r="I99" s="176">
        <v>96</v>
      </c>
      <c r="J99" s="166" t="s">
        <v>19</v>
      </c>
      <c r="K99" s="127" t="s">
        <v>1729</v>
      </c>
      <c r="L99" s="1"/>
      <c r="M99" s="177">
        <f aca="true" t="shared" si="13" ref="M99:M145">ROUND(IF(ISBLANK(L99)=TRUE,H99,(H99*I99)/L99),0)</f>
        <v>310</v>
      </c>
      <c r="N99" s="2">
        <v>25.67</v>
      </c>
      <c r="O99" s="169"/>
      <c r="P99" s="178">
        <f aca="true" t="shared" si="14" ref="P99:P123">IF((ISBLANK(N99)=FALSE),(N99-O99),)</f>
        <v>25.67</v>
      </c>
      <c r="Q99" s="179">
        <f aca="true" t="shared" si="15" ref="Q99:Q123">M99*N99</f>
        <v>7957.700000000001</v>
      </c>
      <c r="R99" s="127"/>
      <c r="S99" s="158"/>
    </row>
    <row r="100" spans="1:19" ht="32.25" customHeight="1">
      <c r="A100" s="171">
        <v>87</v>
      </c>
      <c r="B100" s="260" t="s">
        <v>266</v>
      </c>
      <c r="C100" s="25" t="s">
        <v>267</v>
      </c>
      <c r="D100" s="15">
        <v>9701</v>
      </c>
      <c r="E100" s="173" t="s">
        <v>132</v>
      </c>
      <c r="F100" s="174" t="s">
        <v>264</v>
      </c>
      <c r="G100" s="175" t="s">
        <v>265</v>
      </c>
      <c r="H100" s="384">
        <v>118</v>
      </c>
      <c r="I100" s="176">
        <v>96</v>
      </c>
      <c r="J100" s="166" t="s">
        <v>19</v>
      </c>
      <c r="K100" s="127" t="s">
        <v>1729</v>
      </c>
      <c r="L100" s="1"/>
      <c r="M100" s="177">
        <f t="shared" si="13"/>
        <v>118</v>
      </c>
      <c r="N100" s="2">
        <v>25.67</v>
      </c>
      <c r="O100" s="169"/>
      <c r="P100" s="178">
        <f t="shared" si="14"/>
        <v>25.67</v>
      </c>
      <c r="Q100" s="179">
        <f t="shared" si="15"/>
        <v>3029.0600000000004</v>
      </c>
      <c r="R100" s="127"/>
      <c r="S100" s="158"/>
    </row>
    <row r="101" spans="1:19" ht="32.25" customHeight="1">
      <c r="A101" s="171">
        <v>88</v>
      </c>
      <c r="B101" s="260" t="s">
        <v>268</v>
      </c>
      <c r="C101" s="25" t="s">
        <v>269</v>
      </c>
      <c r="D101" s="15">
        <v>9704</v>
      </c>
      <c r="E101" s="173" t="s">
        <v>132</v>
      </c>
      <c r="F101" s="174" t="s">
        <v>264</v>
      </c>
      <c r="G101" s="175" t="s">
        <v>265</v>
      </c>
      <c r="H101" s="384">
        <v>48</v>
      </c>
      <c r="I101" s="176">
        <v>96</v>
      </c>
      <c r="J101" s="166" t="s">
        <v>19</v>
      </c>
      <c r="K101" s="127" t="s">
        <v>1729</v>
      </c>
      <c r="L101" s="1"/>
      <c r="M101" s="177">
        <f t="shared" si="13"/>
        <v>48</v>
      </c>
      <c r="N101" s="2">
        <v>25.67</v>
      </c>
      <c r="O101" s="169"/>
      <c r="P101" s="178">
        <f t="shared" si="14"/>
        <v>25.67</v>
      </c>
      <c r="Q101" s="179">
        <f t="shared" si="15"/>
        <v>1232.16</v>
      </c>
      <c r="R101" s="127"/>
      <c r="S101" s="158"/>
    </row>
    <row r="102" spans="1:19" ht="32.25" customHeight="1">
      <c r="A102" s="171">
        <v>89</v>
      </c>
      <c r="B102" s="260" t="s">
        <v>270</v>
      </c>
      <c r="C102" s="25" t="s">
        <v>271</v>
      </c>
      <c r="D102" s="15">
        <v>9756</v>
      </c>
      <c r="E102" s="173" t="s">
        <v>132</v>
      </c>
      <c r="F102" s="174" t="s">
        <v>264</v>
      </c>
      <c r="G102" s="175" t="s">
        <v>265</v>
      </c>
      <c r="H102" s="384">
        <v>100</v>
      </c>
      <c r="I102" s="176">
        <v>96</v>
      </c>
      <c r="J102" s="166" t="s">
        <v>19</v>
      </c>
      <c r="K102" s="127" t="s">
        <v>1729</v>
      </c>
      <c r="L102" s="1"/>
      <c r="M102" s="177">
        <f t="shared" si="13"/>
        <v>100</v>
      </c>
      <c r="N102" s="2">
        <v>25.67</v>
      </c>
      <c r="O102" s="169"/>
      <c r="P102" s="178">
        <f t="shared" si="14"/>
        <v>25.67</v>
      </c>
      <c r="Q102" s="179">
        <f t="shared" si="15"/>
        <v>2567</v>
      </c>
      <c r="R102" s="127"/>
      <c r="S102" s="158"/>
    </row>
    <row r="103" spans="1:19" ht="32.25" customHeight="1">
      <c r="A103" s="171">
        <v>90</v>
      </c>
      <c r="B103" s="260" t="s">
        <v>272</v>
      </c>
      <c r="C103" s="25" t="s">
        <v>273</v>
      </c>
      <c r="D103" s="15">
        <v>9717</v>
      </c>
      <c r="E103" s="173" t="s">
        <v>132</v>
      </c>
      <c r="F103" s="174" t="s">
        <v>264</v>
      </c>
      <c r="G103" s="175" t="s">
        <v>265</v>
      </c>
      <c r="H103" s="384">
        <v>40</v>
      </c>
      <c r="I103" s="176">
        <v>96</v>
      </c>
      <c r="J103" s="166" t="s">
        <v>19</v>
      </c>
      <c r="K103" s="127" t="s">
        <v>1729</v>
      </c>
      <c r="L103" s="1"/>
      <c r="M103" s="177">
        <f t="shared" si="13"/>
        <v>40</v>
      </c>
      <c r="N103" s="2">
        <v>25.67</v>
      </c>
      <c r="O103" s="169"/>
      <c r="P103" s="178">
        <f t="shared" si="14"/>
        <v>25.67</v>
      </c>
      <c r="Q103" s="179">
        <f t="shared" si="15"/>
        <v>1026.8000000000002</v>
      </c>
      <c r="R103" s="127"/>
      <c r="S103" s="158"/>
    </row>
    <row r="104" spans="1:19" ht="32.25" customHeight="1">
      <c r="A104" s="171">
        <v>91</v>
      </c>
      <c r="B104" s="260" t="s">
        <v>274</v>
      </c>
      <c r="C104" s="25" t="s">
        <v>275</v>
      </c>
      <c r="D104" s="15">
        <v>9736</v>
      </c>
      <c r="E104" s="173" t="s">
        <v>132</v>
      </c>
      <c r="F104" s="174" t="s">
        <v>264</v>
      </c>
      <c r="G104" s="175" t="s">
        <v>265</v>
      </c>
      <c r="H104" s="384">
        <v>108</v>
      </c>
      <c r="I104" s="176">
        <v>96</v>
      </c>
      <c r="J104" s="166" t="s">
        <v>19</v>
      </c>
      <c r="K104" s="127" t="s">
        <v>1729</v>
      </c>
      <c r="L104" s="1"/>
      <c r="M104" s="177">
        <f t="shared" si="13"/>
        <v>108</v>
      </c>
      <c r="N104" s="2">
        <v>25.67</v>
      </c>
      <c r="O104" s="169"/>
      <c r="P104" s="178">
        <f t="shared" si="14"/>
        <v>25.67</v>
      </c>
      <c r="Q104" s="179">
        <f t="shared" si="15"/>
        <v>2772.36</v>
      </c>
      <c r="R104" s="127"/>
      <c r="S104" s="158"/>
    </row>
    <row r="105" spans="1:19" ht="32.25" customHeight="1">
      <c r="A105" s="171">
        <v>92</v>
      </c>
      <c r="B105" s="260" t="s">
        <v>276</v>
      </c>
      <c r="C105" s="25" t="s">
        <v>277</v>
      </c>
      <c r="D105" s="15">
        <v>9709</v>
      </c>
      <c r="E105" s="173" t="s">
        <v>132</v>
      </c>
      <c r="F105" s="174" t="s">
        <v>264</v>
      </c>
      <c r="G105" s="175" t="s">
        <v>265</v>
      </c>
      <c r="H105" s="384">
        <v>238</v>
      </c>
      <c r="I105" s="176">
        <v>96</v>
      </c>
      <c r="J105" s="166" t="s">
        <v>19</v>
      </c>
      <c r="K105" s="127" t="s">
        <v>1729</v>
      </c>
      <c r="L105" s="1"/>
      <c r="M105" s="177">
        <f t="shared" si="13"/>
        <v>238</v>
      </c>
      <c r="N105" s="2">
        <v>25.67</v>
      </c>
      <c r="O105" s="169"/>
      <c r="P105" s="178">
        <f t="shared" si="14"/>
        <v>25.67</v>
      </c>
      <c r="Q105" s="179">
        <f t="shared" si="15"/>
        <v>6109.46</v>
      </c>
      <c r="R105" s="127"/>
      <c r="S105" s="158"/>
    </row>
    <row r="106" spans="1:19" ht="32.25" customHeight="1">
      <c r="A106" s="171">
        <v>93</v>
      </c>
      <c r="B106" s="260" t="s">
        <v>278</v>
      </c>
      <c r="C106" s="25" t="s">
        <v>279</v>
      </c>
      <c r="D106" s="15">
        <v>9711</v>
      </c>
      <c r="E106" s="173" t="s">
        <v>132</v>
      </c>
      <c r="F106" s="174" t="s">
        <v>264</v>
      </c>
      <c r="G106" s="175" t="s">
        <v>265</v>
      </c>
      <c r="H106" s="384">
        <v>350</v>
      </c>
      <c r="I106" s="176">
        <v>96</v>
      </c>
      <c r="J106" s="166" t="s">
        <v>19</v>
      </c>
      <c r="K106" s="127" t="s">
        <v>1729</v>
      </c>
      <c r="L106" s="1"/>
      <c r="M106" s="177">
        <f t="shared" si="13"/>
        <v>350</v>
      </c>
      <c r="N106" s="2">
        <v>25.67</v>
      </c>
      <c r="O106" s="169"/>
      <c r="P106" s="178">
        <f t="shared" si="14"/>
        <v>25.67</v>
      </c>
      <c r="Q106" s="179">
        <f t="shared" si="15"/>
        <v>8984.5</v>
      </c>
      <c r="R106" s="127"/>
      <c r="S106" s="158"/>
    </row>
    <row r="107" spans="1:19" ht="32.25" customHeight="1">
      <c r="A107" s="171">
        <v>94</v>
      </c>
      <c r="B107" s="260" t="s">
        <v>280</v>
      </c>
      <c r="C107" s="25" t="s">
        <v>281</v>
      </c>
      <c r="D107" s="15">
        <v>9706</v>
      </c>
      <c r="E107" s="173" t="s">
        <v>132</v>
      </c>
      <c r="F107" s="174" t="s">
        <v>264</v>
      </c>
      <c r="G107" s="175" t="s">
        <v>265</v>
      </c>
      <c r="H107" s="384">
        <v>177</v>
      </c>
      <c r="I107" s="176">
        <v>96</v>
      </c>
      <c r="J107" s="166" t="s">
        <v>19</v>
      </c>
      <c r="K107" s="127" t="s">
        <v>1729</v>
      </c>
      <c r="L107" s="1"/>
      <c r="M107" s="177">
        <f t="shared" si="13"/>
        <v>177</v>
      </c>
      <c r="N107" s="2">
        <v>25.67</v>
      </c>
      <c r="O107" s="169"/>
      <c r="P107" s="178">
        <f t="shared" si="14"/>
        <v>25.67</v>
      </c>
      <c r="Q107" s="179">
        <f t="shared" si="15"/>
        <v>4543.59</v>
      </c>
      <c r="R107" s="127"/>
      <c r="S107" s="158"/>
    </row>
    <row r="108" spans="1:19" ht="32.25" customHeight="1">
      <c r="A108" s="171">
        <v>95</v>
      </c>
      <c r="B108" s="260" t="s">
        <v>282</v>
      </c>
      <c r="C108" s="25" t="s">
        <v>283</v>
      </c>
      <c r="D108" s="15">
        <v>9814</v>
      </c>
      <c r="E108" s="173" t="s">
        <v>132</v>
      </c>
      <c r="F108" s="174" t="s">
        <v>264</v>
      </c>
      <c r="G108" s="175" t="s">
        <v>265</v>
      </c>
      <c r="H108" s="384">
        <v>140</v>
      </c>
      <c r="I108" s="176">
        <v>96</v>
      </c>
      <c r="J108" s="166" t="s">
        <v>19</v>
      </c>
      <c r="K108" s="127" t="s">
        <v>1729</v>
      </c>
      <c r="L108" s="1"/>
      <c r="M108" s="177">
        <f t="shared" si="13"/>
        <v>140</v>
      </c>
      <c r="N108" s="2">
        <v>25.67</v>
      </c>
      <c r="O108" s="169"/>
      <c r="P108" s="178">
        <f t="shared" si="14"/>
        <v>25.67</v>
      </c>
      <c r="Q108" s="179">
        <f t="shared" si="15"/>
        <v>3593.8</v>
      </c>
      <c r="R108" s="127"/>
      <c r="S108" s="158"/>
    </row>
    <row r="109" spans="1:19" ht="32.25" customHeight="1">
      <c r="A109" s="171">
        <v>96</v>
      </c>
      <c r="B109" s="260" t="s">
        <v>284</v>
      </c>
      <c r="C109" s="25" t="s">
        <v>285</v>
      </c>
      <c r="D109" s="15">
        <v>9713</v>
      </c>
      <c r="E109" s="173" t="s">
        <v>132</v>
      </c>
      <c r="F109" s="174" t="s">
        <v>264</v>
      </c>
      <c r="G109" s="175" t="s">
        <v>265</v>
      </c>
      <c r="H109" s="384">
        <v>222</v>
      </c>
      <c r="I109" s="176">
        <v>96</v>
      </c>
      <c r="J109" s="166" t="s">
        <v>19</v>
      </c>
      <c r="K109" s="127" t="s">
        <v>1729</v>
      </c>
      <c r="L109" s="1"/>
      <c r="M109" s="177">
        <f t="shared" si="13"/>
        <v>222</v>
      </c>
      <c r="N109" s="2">
        <v>25.67</v>
      </c>
      <c r="O109" s="169"/>
      <c r="P109" s="178">
        <f t="shared" si="14"/>
        <v>25.67</v>
      </c>
      <c r="Q109" s="179">
        <f t="shared" si="15"/>
        <v>5698.740000000001</v>
      </c>
      <c r="R109" s="127"/>
      <c r="S109" s="158"/>
    </row>
    <row r="110" spans="1:19" ht="32.25" customHeight="1">
      <c r="A110" s="171">
        <v>97</v>
      </c>
      <c r="B110" s="260" t="s">
        <v>286</v>
      </c>
      <c r="C110" s="25" t="s">
        <v>287</v>
      </c>
      <c r="D110" s="15">
        <v>9770</v>
      </c>
      <c r="E110" s="173" t="s">
        <v>62</v>
      </c>
      <c r="F110" s="174" t="s">
        <v>264</v>
      </c>
      <c r="G110" s="175" t="s">
        <v>134</v>
      </c>
      <c r="H110" s="384">
        <v>55</v>
      </c>
      <c r="I110" s="176">
        <v>96</v>
      </c>
      <c r="J110" s="166" t="s">
        <v>19</v>
      </c>
      <c r="K110" s="127" t="s">
        <v>1744</v>
      </c>
      <c r="L110" s="1"/>
      <c r="M110" s="177">
        <f t="shared" si="13"/>
        <v>55</v>
      </c>
      <c r="N110" s="2">
        <v>25.55</v>
      </c>
      <c r="O110" s="169"/>
      <c r="P110" s="178">
        <f t="shared" si="14"/>
        <v>25.55</v>
      </c>
      <c r="Q110" s="179">
        <f t="shared" si="15"/>
        <v>1405.25</v>
      </c>
      <c r="R110" s="127"/>
      <c r="S110" s="158"/>
    </row>
    <row r="111" spans="1:19" ht="32.25" customHeight="1">
      <c r="A111" s="171">
        <v>98</v>
      </c>
      <c r="B111" s="260" t="s">
        <v>288</v>
      </c>
      <c r="C111" s="25" t="s">
        <v>289</v>
      </c>
      <c r="D111" s="15">
        <v>9770</v>
      </c>
      <c r="E111" s="173" t="s">
        <v>62</v>
      </c>
      <c r="F111" s="174" t="s">
        <v>264</v>
      </c>
      <c r="G111" s="175" t="s">
        <v>265</v>
      </c>
      <c r="H111" s="384">
        <v>120</v>
      </c>
      <c r="I111" s="176">
        <v>96</v>
      </c>
      <c r="J111" s="166" t="s">
        <v>19</v>
      </c>
      <c r="K111" s="127" t="s">
        <v>1744</v>
      </c>
      <c r="L111" s="1"/>
      <c r="M111" s="177">
        <f t="shared" si="13"/>
        <v>120</v>
      </c>
      <c r="N111" s="2">
        <v>25.55</v>
      </c>
      <c r="O111" s="169"/>
      <c r="P111" s="178">
        <f t="shared" si="14"/>
        <v>25.55</v>
      </c>
      <c r="Q111" s="179">
        <f t="shared" si="15"/>
        <v>3066</v>
      </c>
      <c r="R111" s="127"/>
      <c r="S111" s="158"/>
    </row>
    <row r="112" spans="1:19" ht="32.25" customHeight="1">
      <c r="A112" s="171">
        <v>99</v>
      </c>
      <c r="B112" s="260" t="s">
        <v>290</v>
      </c>
      <c r="C112" s="25" t="s">
        <v>291</v>
      </c>
      <c r="D112" s="15">
        <v>9780</v>
      </c>
      <c r="E112" s="173" t="s">
        <v>62</v>
      </c>
      <c r="F112" s="174" t="s">
        <v>264</v>
      </c>
      <c r="G112" s="175" t="s">
        <v>265</v>
      </c>
      <c r="H112" s="384">
        <v>114</v>
      </c>
      <c r="I112" s="176">
        <v>96</v>
      </c>
      <c r="J112" s="166" t="s">
        <v>19</v>
      </c>
      <c r="K112" s="127" t="s">
        <v>1744</v>
      </c>
      <c r="L112" s="1"/>
      <c r="M112" s="177">
        <f t="shared" si="13"/>
        <v>114</v>
      </c>
      <c r="N112" s="2">
        <v>25.55</v>
      </c>
      <c r="O112" s="169"/>
      <c r="P112" s="178">
        <f t="shared" si="14"/>
        <v>25.55</v>
      </c>
      <c r="Q112" s="179">
        <f t="shared" si="15"/>
        <v>2912.7000000000003</v>
      </c>
      <c r="R112" s="127"/>
      <c r="S112" s="158"/>
    </row>
    <row r="113" spans="1:19" ht="32.25" customHeight="1">
      <c r="A113" s="171">
        <v>100</v>
      </c>
      <c r="B113" s="260" t="s">
        <v>292</v>
      </c>
      <c r="C113" s="28" t="s">
        <v>293</v>
      </c>
      <c r="D113" s="7">
        <v>10146</v>
      </c>
      <c r="E113" s="173" t="s">
        <v>62</v>
      </c>
      <c r="F113" s="174" t="s">
        <v>264</v>
      </c>
      <c r="G113" s="175" t="s">
        <v>265</v>
      </c>
      <c r="H113" s="384">
        <v>120</v>
      </c>
      <c r="I113" s="176">
        <v>96</v>
      </c>
      <c r="J113" s="166" t="s">
        <v>19</v>
      </c>
      <c r="K113" s="127" t="s">
        <v>1880</v>
      </c>
      <c r="L113" s="1"/>
      <c r="M113" s="177">
        <f t="shared" si="13"/>
        <v>120</v>
      </c>
      <c r="N113" s="2"/>
      <c r="O113" s="169"/>
      <c r="P113" s="178">
        <f t="shared" si="14"/>
        <v>0</v>
      </c>
      <c r="Q113" s="179">
        <f t="shared" si="15"/>
        <v>0</v>
      </c>
      <c r="R113" s="127" t="s">
        <v>1855</v>
      </c>
      <c r="S113" s="158"/>
    </row>
    <row r="114" spans="1:19" ht="32.25" customHeight="1">
      <c r="A114" s="171">
        <v>101</v>
      </c>
      <c r="B114" s="261" t="s">
        <v>294</v>
      </c>
      <c r="C114" s="30" t="s">
        <v>295</v>
      </c>
      <c r="D114" s="7">
        <v>10122</v>
      </c>
      <c r="E114" s="173" t="s">
        <v>132</v>
      </c>
      <c r="F114" s="174" t="s">
        <v>296</v>
      </c>
      <c r="G114" s="175" t="s">
        <v>195</v>
      </c>
      <c r="H114" s="384">
        <v>76</v>
      </c>
      <c r="I114" s="176">
        <v>60</v>
      </c>
      <c r="J114" s="166" t="s">
        <v>19</v>
      </c>
      <c r="K114" s="127" t="s">
        <v>1729</v>
      </c>
      <c r="L114" s="1"/>
      <c r="M114" s="177">
        <f t="shared" si="13"/>
        <v>76</v>
      </c>
      <c r="N114" s="2">
        <v>31.99</v>
      </c>
      <c r="O114" s="169"/>
      <c r="P114" s="178">
        <f t="shared" si="14"/>
        <v>31.99</v>
      </c>
      <c r="Q114" s="179">
        <f t="shared" si="15"/>
        <v>2431.24</v>
      </c>
      <c r="R114" s="127"/>
      <c r="S114" s="158"/>
    </row>
    <row r="115" spans="1:19" ht="32.25" customHeight="1">
      <c r="A115" s="171">
        <v>102</v>
      </c>
      <c r="B115" s="261" t="s">
        <v>297</v>
      </c>
      <c r="C115" s="30" t="s">
        <v>298</v>
      </c>
      <c r="D115" s="7">
        <v>9759</v>
      </c>
      <c r="E115" s="173" t="s">
        <v>132</v>
      </c>
      <c r="F115" s="174" t="s">
        <v>296</v>
      </c>
      <c r="G115" s="175" t="s">
        <v>195</v>
      </c>
      <c r="H115" s="384">
        <v>112</v>
      </c>
      <c r="I115" s="176">
        <v>60</v>
      </c>
      <c r="J115" s="166" t="s">
        <v>19</v>
      </c>
      <c r="K115" s="127" t="s">
        <v>1729</v>
      </c>
      <c r="L115" s="1"/>
      <c r="M115" s="177">
        <f t="shared" si="13"/>
        <v>112</v>
      </c>
      <c r="N115" s="2">
        <v>31.99</v>
      </c>
      <c r="O115" s="169"/>
      <c r="P115" s="178">
        <f t="shared" si="14"/>
        <v>31.99</v>
      </c>
      <c r="Q115" s="179">
        <f t="shared" si="15"/>
        <v>3582.8799999999997</v>
      </c>
      <c r="R115" s="127"/>
      <c r="S115" s="158"/>
    </row>
    <row r="116" spans="1:19" ht="32.25" customHeight="1">
      <c r="A116" s="171">
        <v>103</v>
      </c>
      <c r="B116" s="261" t="s">
        <v>299</v>
      </c>
      <c r="C116" s="30" t="s">
        <v>300</v>
      </c>
      <c r="D116" s="7">
        <v>9682</v>
      </c>
      <c r="E116" s="173" t="s">
        <v>132</v>
      </c>
      <c r="F116" s="174" t="s">
        <v>296</v>
      </c>
      <c r="G116" s="175" t="s">
        <v>195</v>
      </c>
      <c r="H116" s="384">
        <v>80</v>
      </c>
      <c r="I116" s="176">
        <v>60</v>
      </c>
      <c r="J116" s="166" t="s">
        <v>19</v>
      </c>
      <c r="K116" s="127" t="s">
        <v>1729</v>
      </c>
      <c r="L116" s="1"/>
      <c r="M116" s="177">
        <f t="shared" si="13"/>
        <v>80</v>
      </c>
      <c r="N116" s="2">
        <v>31.99</v>
      </c>
      <c r="O116" s="169"/>
      <c r="P116" s="178">
        <f t="shared" si="14"/>
        <v>31.99</v>
      </c>
      <c r="Q116" s="179">
        <f t="shared" si="15"/>
        <v>2559.2</v>
      </c>
      <c r="R116" s="127"/>
      <c r="S116" s="158"/>
    </row>
    <row r="117" spans="1:19" ht="32.25" customHeight="1">
      <c r="A117" s="171">
        <v>104</v>
      </c>
      <c r="B117" s="261" t="s">
        <v>301</v>
      </c>
      <c r="C117" s="30" t="s">
        <v>302</v>
      </c>
      <c r="D117" s="7">
        <v>100003</v>
      </c>
      <c r="E117" s="173" t="s">
        <v>132</v>
      </c>
      <c r="F117" s="174" t="s">
        <v>296</v>
      </c>
      <c r="G117" s="175" t="s">
        <v>195</v>
      </c>
      <c r="H117" s="384">
        <v>38</v>
      </c>
      <c r="I117" s="176">
        <v>60</v>
      </c>
      <c r="J117" s="166" t="s">
        <v>19</v>
      </c>
      <c r="K117" s="127" t="s">
        <v>1729</v>
      </c>
      <c r="L117" s="1"/>
      <c r="M117" s="177">
        <f t="shared" si="13"/>
        <v>38</v>
      </c>
      <c r="N117" s="2">
        <v>31.99</v>
      </c>
      <c r="O117" s="169"/>
      <c r="P117" s="178">
        <f t="shared" si="14"/>
        <v>31.99</v>
      </c>
      <c r="Q117" s="179">
        <f t="shared" si="15"/>
        <v>1215.62</v>
      </c>
      <c r="R117" s="127"/>
      <c r="S117" s="158"/>
    </row>
    <row r="118" spans="1:19" ht="32.25" customHeight="1">
      <c r="A118" s="171">
        <v>105</v>
      </c>
      <c r="B118" s="262" t="s">
        <v>303</v>
      </c>
      <c r="C118" s="28" t="s">
        <v>304</v>
      </c>
      <c r="D118" s="7">
        <v>9809</v>
      </c>
      <c r="E118" s="173" t="s">
        <v>305</v>
      </c>
      <c r="F118" s="174" t="s">
        <v>306</v>
      </c>
      <c r="G118" s="175" t="s">
        <v>307</v>
      </c>
      <c r="H118" s="384">
        <v>55</v>
      </c>
      <c r="I118" s="176">
        <v>200</v>
      </c>
      <c r="J118" s="166" t="s">
        <v>19</v>
      </c>
      <c r="K118" s="127" t="s">
        <v>1746</v>
      </c>
      <c r="L118" s="1"/>
      <c r="M118" s="177">
        <f t="shared" si="13"/>
        <v>55</v>
      </c>
      <c r="N118" s="2">
        <v>46.54</v>
      </c>
      <c r="O118" s="169"/>
      <c r="P118" s="178">
        <f t="shared" si="14"/>
        <v>46.54</v>
      </c>
      <c r="Q118" s="179">
        <f t="shared" si="15"/>
        <v>2559.7</v>
      </c>
      <c r="R118" s="127"/>
      <c r="S118" s="158"/>
    </row>
    <row r="119" spans="1:19" ht="32.25" customHeight="1">
      <c r="A119" s="171">
        <v>106</v>
      </c>
      <c r="B119" s="260" t="s">
        <v>308</v>
      </c>
      <c r="C119" s="25" t="s">
        <v>309</v>
      </c>
      <c r="D119" s="7">
        <v>9611</v>
      </c>
      <c r="E119" s="173" t="s">
        <v>305</v>
      </c>
      <c r="F119" s="174" t="s">
        <v>310</v>
      </c>
      <c r="G119" s="175" t="s">
        <v>158</v>
      </c>
      <c r="H119" s="384">
        <v>38</v>
      </c>
      <c r="I119" s="176">
        <v>48</v>
      </c>
      <c r="J119" s="166" t="s">
        <v>19</v>
      </c>
      <c r="K119" s="127" t="s">
        <v>1746</v>
      </c>
      <c r="L119" s="1"/>
      <c r="M119" s="177">
        <f t="shared" si="13"/>
        <v>38</v>
      </c>
      <c r="N119" s="2">
        <v>28.64</v>
      </c>
      <c r="O119" s="169"/>
      <c r="P119" s="178">
        <f t="shared" si="14"/>
        <v>28.64</v>
      </c>
      <c r="Q119" s="179">
        <f t="shared" si="15"/>
        <v>1088.32</v>
      </c>
      <c r="R119" s="127"/>
      <c r="S119" s="158"/>
    </row>
    <row r="120" spans="1:19" ht="32.25" customHeight="1">
      <c r="A120" s="160">
        <v>107</v>
      </c>
      <c r="B120" s="263" t="s">
        <v>1535</v>
      </c>
      <c r="C120" s="89" t="s">
        <v>1536</v>
      </c>
      <c r="D120" s="90" t="s">
        <v>1814</v>
      </c>
      <c r="E120" s="162" t="s">
        <v>78</v>
      </c>
      <c r="F120" s="163" t="s">
        <v>1537</v>
      </c>
      <c r="G120" s="164" t="s">
        <v>1538</v>
      </c>
      <c r="H120" s="383">
        <v>105</v>
      </c>
      <c r="I120" s="165">
        <v>175</v>
      </c>
      <c r="J120" s="166" t="s">
        <v>19</v>
      </c>
      <c r="K120" s="82" t="s">
        <v>1813</v>
      </c>
      <c r="L120" s="83"/>
      <c r="M120" s="167">
        <f>ROUND(IF(ISBLANK(L120)=TRUE,H120,(H120*I120)/L120),0)</f>
        <v>105</v>
      </c>
      <c r="N120" s="84">
        <v>90.36</v>
      </c>
      <c r="O120" s="169"/>
      <c r="P120" s="168">
        <f t="shared" si="14"/>
        <v>90.36</v>
      </c>
      <c r="Q120" s="170">
        <f t="shared" si="15"/>
        <v>9487.8</v>
      </c>
      <c r="R120" s="82"/>
      <c r="S120" s="158"/>
    </row>
    <row r="121" spans="1:19" ht="32.25" customHeight="1">
      <c r="A121" s="171">
        <v>108</v>
      </c>
      <c r="B121" s="260" t="s">
        <v>311</v>
      </c>
      <c r="C121" s="25" t="s">
        <v>312</v>
      </c>
      <c r="D121" s="7">
        <v>10385</v>
      </c>
      <c r="E121" s="173" t="s">
        <v>313</v>
      </c>
      <c r="F121" s="174" t="s">
        <v>314</v>
      </c>
      <c r="G121" s="175" t="s">
        <v>315</v>
      </c>
      <c r="H121" s="384">
        <v>24</v>
      </c>
      <c r="I121" s="176">
        <v>24</v>
      </c>
      <c r="J121" s="166" t="s">
        <v>19</v>
      </c>
      <c r="K121" s="127" t="s">
        <v>1747</v>
      </c>
      <c r="L121" s="1"/>
      <c r="M121" s="177">
        <f t="shared" si="13"/>
        <v>24</v>
      </c>
      <c r="N121" s="2">
        <v>26.58</v>
      </c>
      <c r="O121" s="169"/>
      <c r="P121" s="178">
        <f t="shared" si="14"/>
        <v>26.58</v>
      </c>
      <c r="Q121" s="179">
        <f t="shared" si="15"/>
        <v>637.92</v>
      </c>
      <c r="R121" s="127"/>
      <c r="S121" s="158"/>
    </row>
    <row r="122" spans="1:19" ht="32.25" customHeight="1">
      <c r="A122" s="171">
        <v>109</v>
      </c>
      <c r="B122" s="260" t="s">
        <v>316</v>
      </c>
      <c r="C122" s="25" t="s">
        <v>317</v>
      </c>
      <c r="D122" s="7">
        <v>10383</v>
      </c>
      <c r="E122" s="173" t="s">
        <v>313</v>
      </c>
      <c r="F122" s="174" t="s">
        <v>318</v>
      </c>
      <c r="G122" s="175" t="s">
        <v>319</v>
      </c>
      <c r="H122" s="384">
        <v>28</v>
      </c>
      <c r="I122" s="176">
        <v>24</v>
      </c>
      <c r="J122" s="166" t="s">
        <v>19</v>
      </c>
      <c r="K122" s="127" t="s">
        <v>1747</v>
      </c>
      <c r="L122" s="1"/>
      <c r="M122" s="177">
        <f t="shared" si="13"/>
        <v>28</v>
      </c>
      <c r="N122" s="2">
        <v>26.58</v>
      </c>
      <c r="O122" s="169"/>
      <c r="P122" s="178">
        <f t="shared" si="14"/>
        <v>26.58</v>
      </c>
      <c r="Q122" s="179">
        <f t="shared" si="15"/>
        <v>744.24</v>
      </c>
      <c r="R122" s="127"/>
      <c r="S122" s="158"/>
    </row>
    <row r="123" spans="1:19" ht="32.25" customHeight="1">
      <c r="A123" s="171">
        <v>110</v>
      </c>
      <c r="B123" s="260" t="s">
        <v>320</v>
      </c>
      <c r="C123" s="25" t="s">
        <v>321</v>
      </c>
      <c r="D123" s="7" t="s">
        <v>1716</v>
      </c>
      <c r="E123" s="173" t="s">
        <v>313</v>
      </c>
      <c r="F123" s="174" t="s">
        <v>322</v>
      </c>
      <c r="G123" s="175" t="s">
        <v>323</v>
      </c>
      <c r="H123" s="384">
        <v>25</v>
      </c>
      <c r="I123" s="176">
        <v>64</v>
      </c>
      <c r="J123" s="166" t="s">
        <v>19</v>
      </c>
      <c r="K123" s="127" t="s">
        <v>1747</v>
      </c>
      <c r="L123" s="1"/>
      <c r="M123" s="177">
        <f t="shared" si="13"/>
        <v>25</v>
      </c>
      <c r="N123" s="2">
        <v>21.27</v>
      </c>
      <c r="O123" s="169"/>
      <c r="P123" s="178">
        <f t="shared" si="14"/>
        <v>21.27</v>
      </c>
      <c r="Q123" s="179">
        <f t="shared" si="15"/>
        <v>531.75</v>
      </c>
      <c r="R123" s="127"/>
      <c r="S123" s="158"/>
    </row>
    <row r="124" spans="1:19" ht="32.25" customHeight="1">
      <c r="A124" s="447" t="str">
        <f>"Chicken, Gold Kist = "&amp;DOLLAR(SUM(Q125:Q131),2)</f>
        <v>Chicken, Gold Kist = $367,007.20</v>
      </c>
      <c r="B124" s="447"/>
      <c r="C124" s="148"/>
      <c r="D124" s="374"/>
      <c r="E124" s="150"/>
      <c r="F124" s="150"/>
      <c r="G124" s="148"/>
      <c r="H124" s="395"/>
      <c r="I124" s="153"/>
      <c r="J124" s="150"/>
      <c r="K124" s="10"/>
      <c r="L124" s="14"/>
      <c r="M124" s="155"/>
      <c r="N124" s="12"/>
      <c r="O124" s="156"/>
      <c r="P124" s="156"/>
      <c r="Q124" s="157"/>
      <c r="R124" s="10"/>
      <c r="S124" s="158"/>
    </row>
    <row r="125" spans="1:19" ht="32.25" customHeight="1">
      <c r="A125" s="160">
        <v>111</v>
      </c>
      <c r="B125" s="264" t="s">
        <v>1555</v>
      </c>
      <c r="C125" s="89" t="s">
        <v>1557</v>
      </c>
      <c r="D125" s="90" t="s">
        <v>1880</v>
      </c>
      <c r="E125" s="162" t="s">
        <v>18</v>
      </c>
      <c r="F125" s="163" t="s">
        <v>325</v>
      </c>
      <c r="G125" s="164" t="s">
        <v>326</v>
      </c>
      <c r="H125" s="383">
        <v>210</v>
      </c>
      <c r="I125" s="165">
        <v>120</v>
      </c>
      <c r="J125" s="166" t="s">
        <v>19</v>
      </c>
      <c r="K125" s="82" t="s">
        <v>1880</v>
      </c>
      <c r="L125" s="83"/>
      <c r="M125" s="167">
        <f t="shared" si="13"/>
        <v>210</v>
      </c>
      <c r="N125" s="84"/>
      <c r="O125" s="265">
        <v>29.62</v>
      </c>
      <c r="P125" s="168">
        <f aca="true" t="shared" si="16" ref="P125:P131">IF((ISBLANK(N125)=FALSE),(N125-O125),)</f>
        <v>0</v>
      </c>
      <c r="Q125" s="170">
        <f aca="true" t="shared" si="17" ref="Q125:Q131">M125*N125</f>
        <v>0</v>
      </c>
      <c r="R125" s="82" t="s">
        <v>1862</v>
      </c>
      <c r="S125" s="158"/>
    </row>
    <row r="126" spans="1:19" ht="32.25" customHeight="1">
      <c r="A126" s="266">
        <v>112</v>
      </c>
      <c r="B126" s="252" t="s">
        <v>1556</v>
      </c>
      <c r="C126" s="110" t="s">
        <v>324</v>
      </c>
      <c r="D126" s="7">
        <v>36512</v>
      </c>
      <c r="E126" s="173" t="s">
        <v>18</v>
      </c>
      <c r="F126" s="174" t="s">
        <v>325</v>
      </c>
      <c r="G126" s="175" t="s">
        <v>326</v>
      </c>
      <c r="H126" s="384">
        <v>514.4</v>
      </c>
      <c r="I126" s="176">
        <v>120</v>
      </c>
      <c r="J126" s="166" t="s">
        <v>19</v>
      </c>
      <c r="K126" s="127" t="s">
        <v>1748</v>
      </c>
      <c r="L126" s="1"/>
      <c r="M126" s="177">
        <f aca="true" t="shared" si="18" ref="M126:M131">ROUND(IF(ISBLANK(L126)=TRUE,H126,(H126*I126)/L126),0)</f>
        <v>514</v>
      </c>
      <c r="N126" s="2">
        <v>168.35</v>
      </c>
      <c r="O126" s="254">
        <v>29.62</v>
      </c>
      <c r="P126" s="178">
        <f t="shared" si="16"/>
        <v>138.73</v>
      </c>
      <c r="Q126" s="179">
        <f t="shared" si="17"/>
        <v>86531.9</v>
      </c>
      <c r="R126" s="127"/>
      <c r="S126" s="158"/>
    </row>
    <row r="127" spans="1:19" ht="32.25" customHeight="1">
      <c r="A127" s="160">
        <v>113</v>
      </c>
      <c r="B127" s="264" t="s">
        <v>1635</v>
      </c>
      <c r="C127" s="89" t="s">
        <v>1636</v>
      </c>
      <c r="D127" s="90">
        <v>100105</v>
      </c>
      <c r="E127" s="162" t="s">
        <v>18</v>
      </c>
      <c r="F127" s="163" t="s">
        <v>1638</v>
      </c>
      <c r="G127" s="164" t="s">
        <v>1637</v>
      </c>
      <c r="H127" s="383">
        <v>572</v>
      </c>
      <c r="I127" s="165">
        <v>158</v>
      </c>
      <c r="J127" s="166" t="s">
        <v>19</v>
      </c>
      <c r="K127" s="82" t="s">
        <v>1748</v>
      </c>
      <c r="L127" s="83"/>
      <c r="M127" s="167">
        <f t="shared" si="18"/>
        <v>572</v>
      </c>
      <c r="N127" s="84">
        <v>92.32</v>
      </c>
      <c r="O127" s="254">
        <v>18.03</v>
      </c>
      <c r="P127" s="168">
        <f t="shared" si="16"/>
        <v>74.28999999999999</v>
      </c>
      <c r="Q127" s="170">
        <f t="shared" si="17"/>
        <v>52807.03999999999</v>
      </c>
      <c r="R127" s="82"/>
      <c r="S127" s="158"/>
    </row>
    <row r="128" spans="1:19" ht="32.25" customHeight="1">
      <c r="A128" s="266">
        <v>114</v>
      </c>
      <c r="B128" s="252" t="s">
        <v>327</v>
      </c>
      <c r="C128" s="25" t="s">
        <v>328</v>
      </c>
      <c r="D128" s="15">
        <v>36113</v>
      </c>
      <c r="E128" s="173" t="s">
        <v>18</v>
      </c>
      <c r="F128" s="174" t="s">
        <v>329</v>
      </c>
      <c r="G128" s="175" t="s">
        <v>330</v>
      </c>
      <c r="H128" s="384">
        <v>552.4</v>
      </c>
      <c r="I128" s="176">
        <v>128</v>
      </c>
      <c r="J128" s="166" t="s">
        <v>19</v>
      </c>
      <c r="K128" s="127" t="s">
        <v>1748</v>
      </c>
      <c r="L128" s="1"/>
      <c r="M128" s="177">
        <f t="shared" si="18"/>
        <v>552</v>
      </c>
      <c r="N128" s="2">
        <v>132.51</v>
      </c>
      <c r="O128" s="254">
        <v>29.62</v>
      </c>
      <c r="P128" s="178">
        <f t="shared" si="16"/>
        <v>102.88999999999999</v>
      </c>
      <c r="Q128" s="179">
        <f t="shared" si="17"/>
        <v>73145.51999999999</v>
      </c>
      <c r="R128" s="127"/>
      <c r="S128" s="158"/>
    </row>
    <row r="129" spans="1:19" ht="32.25" customHeight="1">
      <c r="A129" s="160">
        <v>115</v>
      </c>
      <c r="B129" s="264" t="s">
        <v>1640</v>
      </c>
      <c r="C129" s="87" t="s">
        <v>1641</v>
      </c>
      <c r="D129" s="90">
        <v>39444</v>
      </c>
      <c r="E129" s="162" t="s">
        <v>18</v>
      </c>
      <c r="F129" s="163" t="s">
        <v>336</v>
      </c>
      <c r="G129" s="164" t="s">
        <v>1642</v>
      </c>
      <c r="H129" s="383">
        <v>665.2</v>
      </c>
      <c r="I129" s="165">
        <v>156</v>
      </c>
      <c r="J129" s="166" t="s">
        <v>19</v>
      </c>
      <c r="K129" s="82" t="s">
        <v>1748</v>
      </c>
      <c r="L129" s="83"/>
      <c r="M129" s="167">
        <f t="shared" si="18"/>
        <v>665</v>
      </c>
      <c r="N129" s="84">
        <v>93.78</v>
      </c>
      <c r="O129" s="254">
        <v>18.03</v>
      </c>
      <c r="P129" s="168">
        <f t="shared" si="16"/>
        <v>75.75</v>
      </c>
      <c r="Q129" s="170">
        <f t="shared" si="17"/>
        <v>62363.700000000004</v>
      </c>
      <c r="R129" s="82"/>
      <c r="S129" s="158"/>
    </row>
    <row r="130" spans="1:19" ht="32.25" customHeight="1">
      <c r="A130" s="266">
        <v>116</v>
      </c>
      <c r="B130" s="252" t="s">
        <v>331</v>
      </c>
      <c r="C130" s="27" t="s">
        <v>332</v>
      </c>
      <c r="D130" s="7">
        <v>39443</v>
      </c>
      <c r="E130" s="267" t="s">
        <v>18</v>
      </c>
      <c r="F130" s="268" t="s">
        <v>333</v>
      </c>
      <c r="G130" s="269" t="s">
        <v>334</v>
      </c>
      <c r="H130" s="384">
        <v>557</v>
      </c>
      <c r="I130" s="176">
        <v>108</v>
      </c>
      <c r="J130" s="166" t="s">
        <v>19</v>
      </c>
      <c r="K130" s="127" t="s">
        <v>1748</v>
      </c>
      <c r="L130" s="1"/>
      <c r="M130" s="177">
        <f t="shared" si="18"/>
        <v>557</v>
      </c>
      <c r="N130" s="2">
        <v>95.86</v>
      </c>
      <c r="O130" s="254">
        <v>26.62</v>
      </c>
      <c r="P130" s="178">
        <f t="shared" si="16"/>
        <v>69.24</v>
      </c>
      <c r="Q130" s="179">
        <f t="shared" si="17"/>
        <v>53394.02</v>
      </c>
      <c r="R130" s="127"/>
      <c r="S130" s="158"/>
    </row>
    <row r="131" spans="1:19" ht="32.25" customHeight="1">
      <c r="A131" s="171">
        <v>117</v>
      </c>
      <c r="B131" s="252" t="s">
        <v>1639</v>
      </c>
      <c r="C131" s="86" t="s">
        <v>335</v>
      </c>
      <c r="D131" s="7">
        <v>100237</v>
      </c>
      <c r="E131" s="173" t="s">
        <v>18</v>
      </c>
      <c r="F131" s="174" t="s">
        <v>336</v>
      </c>
      <c r="G131" s="175" t="s">
        <v>337</v>
      </c>
      <c r="H131" s="384">
        <v>408.8</v>
      </c>
      <c r="I131" s="176">
        <v>156</v>
      </c>
      <c r="J131" s="166" t="s">
        <v>19</v>
      </c>
      <c r="K131" s="127" t="s">
        <v>1748</v>
      </c>
      <c r="L131" s="1"/>
      <c r="M131" s="177">
        <f t="shared" si="18"/>
        <v>409</v>
      </c>
      <c r="N131" s="2">
        <v>94.78</v>
      </c>
      <c r="O131" s="254">
        <v>18.03</v>
      </c>
      <c r="P131" s="178">
        <f t="shared" si="16"/>
        <v>76.75</v>
      </c>
      <c r="Q131" s="179">
        <f t="shared" si="17"/>
        <v>38765.020000000004</v>
      </c>
      <c r="R131" s="127"/>
      <c r="S131" s="158"/>
    </row>
    <row r="132" spans="1:19" ht="32.25" customHeight="1">
      <c r="A132" s="447" t="str">
        <f>"Chicken, Misc = "&amp;DOLLAR(SUM(Q133:Q145),2)</f>
        <v>Chicken, Misc = $191,991.18</v>
      </c>
      <c r="B132" s="481"/>
      <c r="C132" s="148"/>
      <c r="D132" s="374"/>
      <c r="E132" s="150"/>
      <c r="F132" s="150"/>
      <c r="G132" s="148"/>
      <c r="H132" s="395"/>
      <c r="I132" s="153"/>
      <c r="J132" s="150"/>
      <c r="K132" s="10"/>
      <c r="L132" s="14"/>
      <c r="M132" s="155"/>
      <c r="N132" s="12"/>
      <c r="O132" s="156"/>
      <c r="P132" s="156"/>
      <c r="Q132" s="157"/>
      <c r="R132" s="10"/>
      <c r="S132" s="158"/>
    </row>
    <row r="133" spans="1:19" ht="32.25" customHeight="1">
      <c r="A133" s="482">
        <v>118</v>
      </c>
      <c r="B133" s="483" t="s">
        <v>338</v>
      </c>
      <c r="C133" s="30" t="s">
        <v>339</v>
      </c>
      <c r="D133" s="471">
        <v>35693</v>
      </c>
      <c r="E133" s="173" t="s">
        <v>30</v>
      </c>
      <c r="F133" s="173" t="s">
        <v>340</v>
      </c>
      <c r="G133" s="175" t="s">
        <v>341</v>
      </c>
      <c r="H133" s="460">
        <v>106</v>
      </c>
      <c r="I133" s="462">
        <v>192</v>
      </c>
      <c r="J133" s="166" t="s">
        <v>19</v>
      </c>
      <c r="K133" s="424" t="s">
        <v>1850</v>
      </c>
      <c r="L133" s="464">
        <v>192</v>
      </c>
      <c r="M133" s="434">
        <f t="shared" si="13"/>
        <v>106</v>
      </c>
      <c r="N133" s="458">
        <v>190.79</v>
      </c>
      <c r="O133" s="456">
        <f>IF(K133="International",17.21,18.9)</f>
        <v>18.9</v>
      </c>
      <c r="P133" s="479">
        <f aca="true" t="shared" si="19" ref="P133:P145">IF((ISBLANK(N133)=FALSE),(N133-O133),)</f>
        <v>171.89</v>
      </c>
      <c r="Q133" s="422">
        <f>M133*N133</f>
        <v>20223.739999999998</v>
      </c>
      <c r="R133" s="424"/>
      <c r="S133" s="158"/>
    </row>
    <row r="134" spans="1:19" ht="32.25" customHeight="1">
      <c r="A134" s="482"/>
      <c r="B134" s="484"/>
      <c r="C134" s="113" t="s">
        <v>1571</v>
      </c>
      <c r="D134" s="472"/>
      <c r="E134" s="173" t="s">
        <v>82</v>
      </c>
      <c r="F134" s="173" t="s">
        <v>342</v>
      </c>
      <c r="G134" s="175" t="s">
        <v>343</v>
      </c>
      <c r="H134" s="461" t="e">
        <v>#N/A</v>
      </c>
      <c r="I134" s="463"/>
      <c r="J134" s="166" t="s">
        <v>19</v>
      </c>
      <c r="K134" s="425"/>
      <c r="L134" s="465"/>
      <c r="M134" s="435" t="e">
        <f t="shared" si="13"/>
        <v>#N/A</v>
      </c>
      <c r="N134" s="459"/>
      <c r="O134" s="457"/>
      <c r="P134" s="480">
        <f t="shared" si="19"/>
        <v>0</v>
      </c>
      <c r="Q134" s="423"/>
      <c r="R134" s="425"/>
      <c r="S134" s="158"/>
    </row>
    <row r="135" spans="1:19" ht="32.25" customHeight="1">
      <c r="A135" s="468">
        <v>119</v>
      </c>
      <c r="B135" s="478" t="s">
        <v>344</v>
      </c>
      <c r="C135" s="30" t="s">
        <v>345</v>
      </c>
      <c r="D135" s="471">
        <v>35692</v>
      </c>
      <c r="E135" s="173" t="s">
        <v>30</v>
      </c>
      <c r="F135" s="173" t="s">
        <v>340</v>
      </c>
      <c r="G135" s="175" t="s">
        <v>341</v>
      </c>
      <c r="H135" s="460">
        <v>104</v>
      </c>
      <c r="I135" s="462">
        <v>192</v>
      </c>
      <c r="J135" s="166" t="s">
        <v>19</v>
      </c>
      <c r="K135" s="424" t="s">
        <v>1850</v>
      </c>
      <c r="L135" s="464">
        <v>192</v>
      </c>
      <c r="M135" s="434">
        <f t="shared" si="13"/>
        <v>104</v>
      </c>
      <c r="N135" s="458">
        <v>176.34</v>
      </c>
      <c r="O135" s="456">
        <f>IF(K135="International",17.21,18.9)</f>
        <v>18.9</v>
      </c>
      <c r="P135" s="420">
        <f t="shared" si="19"/>
        <v>157.44</v>
      </c>
      <c r="Q135" s="422">
        <f>M135*N135</f>
        <v>18339.36</v>
      </c>
      <c r="R135" s="424"/>
      <c r="S135" s="158"/>
    </row>
    <row r="136" spans="1:19" ht="32.25" customHeight="1">
      <c r="A136" s="469"/>
      <c r="B136" s="478"/>
      <c r="C136" s="113" t="s">
        <v>1572</v>
      </c>
      <c r="D136" s="472"/>
      <c r="E136" s="173" t="s">
        <v>82</v>
      </c>
      <c r="F136" s="174" t="s">
        <v>342</v>
      </c>
      <c r="G136" s="175" t="s">
        <v>343</v>
      </c>
      <c r="H136" s="461" t="e">
        <v>#N/A</v>
      </c>
      <c r="I136" s="463"/>
      <c r="J136" s="166" t="s">
        <v>19</v>
      </c>
      <c r="K136" s="425"/>
      <c r="L136" s="465"/>
      <c r="M136" s="435" t="e">
        <f t="shared" si="13"/>
        <v>#N/A</v>
      </c>
      <c r="N136" s="459"/>
      <c r="O136" s="457"/>
      <c r="P136" s="421">
        <f t="shared" si="19"/>
        <v>0</v>
      </c>
      <c r="Q136" s="423"/>
      <c r="R136" s="425"/>
      <c r="S136" s="158"/>
    </row>
    <row r="137" spans="1:19" ht="32.25" customHeight="1">
      <c r="A137" s="171">
        <v>120</v>
      </c>
      <c r="B137" s="260" t="s">
        <v>346</v>
      </c>
      <c r="C137" s="172" t="s">
        <v>21</v>
      </c>
      <c r="D137" s="7">
        <v>100152</v>
      </c>
      <c r="E137" s="173"/>
      <c r="F137" s="174" t="s">
        <v>26</v>
      </c>
      <c r="G137" s="175" t="s">
        <v>347</v>
      </c>
      <c r="H137" s="384">
        <v>32</v>
      </c>
      <c r="I137" s="176">
        <v>10</v>
      </c>
      <c r="J137" s="380" t="s">
        <v>19</v>
      </c>
      <c r="K137" s="127" t="s">
        <v>1749</v>
      </c>
      <c r="L137" s="1">
        <v>10</v>
      </c>
      <c r="M137" s="177">
        <f t="shared" si="13"/>
        <v>32</v>
      </c>
      <c r="N137" s="2">
        <v>42.01</v>
      </c>
      <c r="O137" s="169"/>
      <c r="P137" s="178">
        <f t="shared" si="19"/>
        <v>42.01</v>
      </c>
      <c r="Q137" s="179">
        <f aca="true" t="shared" si="20" ref="Q137:Q143">M137*N137</f>
        <v>1344.32</v>
      </c>
      <c r="R137" s="127"/>
      <c r="S137" s="158"/>
    </row>
    <row r="138" spans="1:19" ht="32.25" customHeight="1">
      <c r="A138" s="171">
        <v>121</v>
      </c>
      <c r="B138" s="172" t="s">
        <v>391</v>
      </c>
      <c r="C138" s="172" t="s">
        <v>21</v>
      </c>
      <c r="D138" s="15">
        <v>35735</v>
      </c>
      <c r="E138" s="173"/>
      <c r="F138" s="174" t="s">
        <v>392</v>
      </c>
      <c r="G138" s="175" t="s">
        <v>1587</v>
      </c>
      <c r="H138" s="384">
        <v>40</v>
      </c>
      <c r="I138" s="176">
        <v>40</v>
      </c>
      <c r="J138" s="380" t="s">
        <v>19</v>
      </c>
      <c r="K138" s="127" t="s">
        <v>1725</v>
      </c>
      <c r="L138" s="1">
        <v>40</v>
      </c>
      <c r="M138" s="177">
        <f t="shared" si="13"/>
        <v>40</v>
      </c>
      <c r="N138" s="2">
        <v>51.77</v>
      </c>
      <c r="O138" s="169"/>
      <c r="P138" s="178">
        <f t="shared" si="19"/>
        <v>51.77</v>
      </c>
      <c r="Q138" s="179">
        <f t="shared" si="20"/>
        <v>2070.8</v>
      </c>
      <c r="R138" s="127"/>
      <c r="S138" s="158"/>
    </row>
    <row r="139" spans="1:19" ht="32.25" customHeight="1">
      <c r="A139" s="171">
        <v>122</v>
      </c>
      <c r="B139" s="252" t="s">
        <v>348</v>
      </c>
      <c r="C139" s="27" t="s">
        <v>349</v>
      </c>
      <c r="D139" s="15">
        <v>35980</v>
      </c>
      <c r="E139" s="173" t="s">
        <v>33</v>
      </c>
      <c r="F139" s="174" t="s">
        <v>350</v>
      </c>
      <c r="G139" s="175" t="s">
        <v>351</v>
      </c>
      <c r="H139" s="384">
        <v>180</v>
      </c>
      <c r="I139" s="176">
        <v>107</v>
      </c>
      <c r="J139" s="166" t="s">
        <v>19</v>
      </c>
      <c r="K139" s="127" t="s">
        <v>1883</v>
      </c>
      <c r="L139" s="1"/>
      <c r="M139" s="177">
        <f t="shared" si="13"/>
        <v>180</v>
      </c>
      <c r="N139" s="2">
        <v>86.93</v>
      </c>
      <c r="O139" s="270">
        <v>14.55</v>
      </c>
      <c r="P139" s="178">
        <f t="shared" si="19"/>
        <v>72.38000000000001</v>
      </c>
      <c r="Q139" s="179">
        <f t="shared" si="20"/>
        <v>15647.400000000001</v>
      </c>
      <c r="R139" s="127"/>
      <c r="S139" s="158"/>
    </row>
    <row r="140" spans="1:19" ht="32.25" customHeight="1">
      <c r="A140" s="171">
        <v>123</v>
      </c>
      <c r="B140" s="252" t="s">
        <v>352</v>
      </c>
      <c r="C140" s="29" t="s">
        <v>353</v>
      </c>
      <c r="D140" s="7">
        <v>36015</v>
      </c>
      <c r="E140" s="173" t="s">
        <v>33</v>
      </c>
      <c r="F140" s="174" t="s">
        <v>354</v>
      </c>
      <c r="G140" s="175" t="s">
        <v>355</v>
      </c>
      <c r="H140" s="384">
        <v>400</v>
      </c>
      <c r="I140" s="176">
        <v>78</v>
      </c>
      <c r="J140" s="166" t="s">
        <v>19</v>
      </c>
      <c r="K140" s="127" t="s">
        <v>1884</v>
      </c>
      <c r="L140" s="1"/>
      <c r="M140" s="177">
        <f t="shared" si="13"/>
        <v>400</v>
      </c>
      <c r="N140" s="2">
        <v>63.66</v>
      </c>
      <c r="O140" s="270">
        <v>21.22</v>
      </c>
      <c r="P140" s="178">
        <f t="shared" si="19"/>
        <v>42.44</v>
      </c>
      <c r="Q140" s="179">
        <f t="shared" si="20"/>
        <v>25464</v>
      </c>
      <c r="R140" s="127"/>
      <c r="S140" s="158"/>
    </row>
    <row r="141" spans="1:19" ht="32.25" customHeight="1">
      <c r="A141" s="171">
        <v>124</v>
      </c>
      <c r="B141" s="252" t="s">
        <v>356</v>
      </c>
      <c r="C141" s="25" t="s">
        <v>357</v>
      </c>
      <c r="D141" s="7">
        <v>35597</v>
      </c>
      <c r="E141" s="173" t="s">
        <v>33</v>
      </c>
      <c r="F141" s="174" t="s">
        <v>350</v>
      </c>
      <c r="G141" s="175" t="s">
        <v>358</v>
      </c>
      <c r="H141" s="384">
        <v>348</v>
      </c>
      <c r="I141" s="176">
        <v>107</v>
      </c>
      <c r="J141" s="166" t="s">
        <v>19</v>
      </c>
      <c r="K141" s="127" t="s">
        <v>1884</v>
      </c>
      <c r="L141" s="1"/>
      <c r="M141" s="177">
        <f t="shared" si="13"/>
        <v>348</v>
      </c>
      <c r="N141" s="2">
        <v>86.39</v>
      </c>
      <c r="O141" s="270">
        <v>14.55</v>
      </c>
      <c r="P141" s="178">
        <f t="shared" si="19"/>
        <v>71.84</v>
      </c>
      <c r="Q141" s="179">
        <f t="shared" si="20"/>
        <v>30063.72</v>
      </c>
      <c r="R141" s="127"/>
      <c r="S141" s="158"/>
    </row>
    <row r="142" spans="1:19" ht="32.25" customHeight="1">
      <c r="A142" s="160">
        <v>125</v>
      </c>
      <c r="B142" s="264" t="s">
        <v>1552</v>
      </c>
      <c r="C142" s="257" t="s">
        <v>1629</v>
      </c>
      <c r="D142" s="90">
        <v>36016</v>
      </c>
      <c r="E142" s="162" t="s">
        <v>33</v>
      </c>
      <c r="F142" s="163" t="s">
        <v>1554</v>
      </c>
      <c r="G142" s="164" t="s">
        <v>1553</v>
      </c>
      <c r="H142" s="383">
        <v>104</v>
      </c>
      <c r="I142" s="165">
        <v>77</v>
      </c>
      <c r="J142" s="166" t="s">
        <v>19</v>
      </c>
      <c r="K142" s="82" t="s">
        <v>1883</v>
      </c>
      <c r="L142" s="83"/>
      <c r="M142" s="167">
        <f>ROUND(IF(ISBLANK(L142)=TRUE,H142,(H142*I142)/L142),0)</f>
        <v>104</v>
      </c>
      <c r="N142" s="84">
        <v>107.56</v>
      </c>
      <c r="O142" s="270">
        <v>33.82</v>
      </c>
      <c r="P142" s="168">
        <f t="shared" si="19"/>
        <v>73.74000000000001</v>
      </c>
      <c r="Q142" s="170">
        <f t="shared" si="20"/>
        <v>11186.24</v>
      </c>
      <c r="R142" s="82"/>
      <c r="S142" s="158"/>
    </row>
    <row r="143" spans="1:19" ht="32.25" customHeight="1">
      <c r="A143" s="173">
        <v>126</v>
      </c>
      <c r="B143" s="252" t="s">
        <v>359</v>
      </c>
      <c r="C143" s="25" t="s">
        <v>360</v>
      </c>
      <c r="D143" s="7">
        <v>36013</v>
      </c>
      <c r="E143" s="173" t="s">
        <v>33</v>
      </c>
      <c r="F143" s="174" t="s">
        <v>361</v>
      </c>
      <c r="G143" s="175" t="s">
        <v>362</v>
      </c>
      <c r="H143" s="384">
        <v>100</v>
      </c>
      <c r="I143" s="176">
        <v>232</v>
      </c>
      <c r="J143" s="166" t="s">
        <v>19</v>
      </c>
      <c r="K143" s="410" t="s">
        <v>1884</v>
      </c>
      <c r="L143" s="1"/>
      <c r="M143" s="177">
        <f t="shared" si="13"/>
        <v>100</v>
      </c>
      <c r="N143" s="2">
        <v>130.88</v>
      </c>
      <c r="O143" s="270">
        <v>53.14</v>
      </c>
      <c r="P143" s="178">
        <f t="shared" si="19"/>
        <v>77.74</v>
      </c>
      <c r="Q143" s="179">
        <f t="shared" si="20"/>
        <v>13088</v>
      </c>
      <c r="R143" s="127"/>
      <c r="S143" s="158"/>
    </row>
    <row r="144" spans="1:19" ht="32.25" customHeight="1">
      <c r="A144" s="171">
        <v>127</v>
      </c>
      <c r="B144" s="252" t="s">
        <v>363</v>
      </c>
      <c r="C144" s="29" t="s">
        <v>364</v>
      </c>
      <c r="D144" s="7">
        <v>36012</v>
      </c>
      <c r="E144" s="173" t="s">
        <v>33</v>
      </c>
      <c r="F144" s="174" t="s">
        <v>365</v>
      </c>
      <c r="G144" s="175" t="s">
        <v>366</v>
      </c>
      <c r="H144" s="384">
        <v>240</v>
      </c>
      <c r="I144" s="176">
        <v>77</v>
      </c>
      <c r="J144" s="166" t="s">
        <v>19</v>
      </c>
      <c r="K144" s="410" t="s">
        <v>1884</v>
      </c>
      <c r="L144" s="1"/>
      <c r="M144" s="177">
        <f t="shared" si="13"/>
        <v>240</v>
      </c>
      <c r="N144" s="2">
        <v>100.73</v>
      </c>
      <c r="O144" s="270">
        <v>21.22</v>
      </c>
      <c r="P144" s="178">
        <f t="shared" si="19"/>
        <v>79.51</v>
      </c>
      <c r="Q144" s="179">
        <f>M144*N144</f>
        <v>24175.2</v>
      </c>
      <c r="R144" s="127"/>
      <c r="S144" s="158"/>
    </row>
    <row r="145" spans="1:19" ht="32.25" customHeight="1">
      <c r="A145" s="171">
        <v>128</v>
      </c>
      <c r="B145" s="252" t="s">
        <v>367</v>
      </c>
      <c r="C145" s="29" t="s">
        <v>368</v>
      </c>
      <c r="D145" s="7">
        <v>36014</v>
      </c>
      <c r="E145" s="173" t="s">
        <v>33</v>
      </c>
      <c r="F145" s="174" t="s">
        <v>369</v>
      </c>
      <c r="G145" s="175" t="s">
        <v>370</v>
      </c>
      <c r="H145" s="384">
        <v>280</v>
      </c>
      <c r="I145" s="176">
        <v>80</v>
      </c>
      <c r="J145" s="166" t="s">
        <v>19</v>
      </c>
      <c r="K145" s="410" t="s">
        <v>1884</v>
      </c>
      <c r="L145" s="1"/>
      <c r="M145" s="177">
        <f t="shared" si="13"/>
        <v>280</v>
      </c>
      <c r="N145" s="2">
        <v>108.53</v>
      </c>
      <c r="O145" s="270">
        <v>21.22</v>
      </c>
      <c r="P145" s="178">
        <f t="shared" si="19"/>
        <v>87.31</v>
      </c>
      <c r="Q145" s="179">
        <f>M145*N145</f>
        <v>30388.4</v>
      </c>
      <c r="R145" s="127"/>
      <c r="S145" s="158"/>
    </row>
    <row r="146" spans="1:19" ht="32.25" customHeight="1">
      <c r="A146" s="447" t="str">
        <f>"Chicken, Tyson = "&amp;DOLLAR(SUM(Q147:Q158),2)</f>
        <v>Chicken, Tyson = $379,929.03</v>
      </c>
      <c r="B146" s="447"/>
      <c r="C146" s="148"/>
      <c r="D146" s="374"/>
      <c r="E146" s="150"/>
      <c r="F146" s="150"/>
      <c r="G146" s="148"/>
      <c r="H146" s="395"/>
      <c r="I146" s="153"/>
      <c r="J146" s="150"/>
      <c r="K146" s="10"/>
      <c r="L146" s="14"/>
      <c r="M146" s="155"/>
      <c r="N146" s="12"/>
      <c r="O146" s="156"/>
      <c r="P146" s="156"/>
      <c r="Q146" s="157"/>
      <c r="R146" s="10"/>
      <c r="S146" s="158"/>
    </row>
    <row r="147" spans="1:19" ht="32.25" customHeight="1">
      <c r="A147" s="171">
        <v>129</v>
      </c>
      <c r="B147" s="172" t="s">
        <v>371</v>
      </c>
      <c r="C147" s="30" t="s">
        <v>372</v>
      </c>
      <c r="D147" s="7">
        <v>38195</v>
      </c>
      <c r="E147" s="173"/>
      <c r="F147" s="174" t="s">
        <v>373</v>
      </c>
      <c r="G147" s="175" t="s">
        <v>374</v>
      </c>
      <c r="H147" s="384">
        <v>219.5</v>
      </c>
      <c r="I147" s="176">
        <v>400</v>
      </c>
      <c r="J147" s="166" t="s">
        <v>19</v>
      </c>
      <c r="K147" s="127" t="s">
        <v>1880</v>
      </c>
      <c r="L147" s="1"/>
      <c r="M147" s="177">
        <f aca="true" t="shared" si="21" ref="M147:M158">ROUND(IF(ISBLANK(L147)=TRUE,H147,(H147*I147)/L147),0)</f>
        <v>220</v>
      </c>
      <c r="N147" s="2"/>
      <c r="O147" s="169"/>
      <c r="P147" s="178">
        <f aca="true" t="shared" si="22" ref="P147:P158">IF((ISBLANK(N147)=FALSE),(N147-O147),)</f>
        <v>0</v>
      </c>
      <c r="Q147" s="179">
        <f aca="true" t="shared" si="23" ref="Q147:Q158">M147*N147</f>
        <v>0</v>
      </c>
      <c r="R147" s="127" t="s">
        <v>1856</v>
      </c>
      <c r="S147" s="158"/>
    </row>
    <row r="148" spans="1:19" ht="32.25" customHeight="1">
      <c r="A148" s="171">
        <v>130</v>
      </c>
      <c r="B148" s="252" t="s">
        <v>375</v>
      </c>
      <c r="C148" s="25" t="s">
        <v>376</v>
      </c>
      <c r="D148" s="7">
        <v>39510</v>
      </c>
      <c r="E148" s="173"/>
      <c r="F148" s="174" t="s">
        <v>377</v>
      </c>
      <c r="G148" s="175" t="s">
        <v>378</v>
      </c>
      <c r="H148" s="384">
        <v>107</v>
      </c>
      <c r="I148" s="176">
        <v>92</v>
      </c>
      <c r="J148" s="166" t="s">
        <v>19</v>
      </c>
      <c r="K148" s="127" t="s">
        <v>1749</v>
      </c>
      <c r="L148" s="1"/>
      <c r="M148" s="177">
        <f t="shared" si="21"/>
        <v>107</v>
      </c>
      <c r="N148" s="2">
        <v>94.38</v>
      </c>
      <c r="O148" s="270">
        <v>23.65</v>
      </c>
      <c r="P148" s="178">
        <f t="shared" si="22"/>
        <v>70.72999999999999</v>
      </c>
      <c r="Q148" s="179">
        <f t="shared" si="23"/>
        <v>10098.66</v>
      </c>
      <c r="R148" s="127"/>
      <c r="S148" s="158"/>
    </row>
    <row r="149" spans="1:19" ht="32.25" customHeight="1">
      <c r="A149" s="171">
        <v>131</v>
      </c>
      <c r="B149" s="252" t="s">
        <v>379</v>
      </c>
      <c r="C149" s="31" t="s">
        <v>380</v>
      </c>
      <c r="D149" s="7">
        <v>35557</v>
      </c>
      <c r="E149" s="225"/>
      <c r="F149" s="173" t="s">
        <v>381</v>
      </c>
      <c r="G149" s="175" t="s">
        <v>382</v>
      </c>
      <c r="H149" s="384">
        <v>48.25</v>
      </c>
      <c r="I149" s="176">
        <v>105</v>
      </c>
      <c r="J149" s="166" t="s">
        <v>19</v>
      </c>
      <c r="K149" s="127" t="s">
        <v>1749</v>
      </c>
      <c r="L149" s="1"/>
      <c r="M149" s="177">
        <f t="shared" si="21"/>
        <v>48</v>
      </c>
      <c r="N149" s="2">
        <v>93.93</v>
      </c>
      <c r="O149" s="270">
        <v>24.72</v>
      </c>
      <c r="P149" s="178">
        <f t="shared" si="22"/>
        <v>69.21000000000001</v>
      </c>
      <c r="Q149" s="179">
        <f t="shared" si="23"/>
        <v>4508.64</v>
      </c>
      <c r="R149" s="127"/>
      <c r="S149" s="158"/>
    </row>
    <row r="150" spans="1:19" ht="32.25" customHeight="1">
      <c r="A150" s="171">
        <v>132</v>
      </c>
      <c r="B150" s="252" t="s">
        <v>383</v>
      </c>
      <c r="C150" s="25" t="s">
        <v>384</v>
      </c>
      <c r="D150" s="7">
        <v>35572</v>
      </c>
      <c r="E150" s="173"/>
      <c r="F150" s="174" t="s">
        <v>385</v>
      </c>
      <c r="G150" s="175" t="s">
        <v>386</v>
      </c>
      <c r="H150" s="384">
        <v>383.25</v>
      </c>
      <c r="I150" s="176">
        <v>132</v>
      </c>
      <c r="J150" s="166" t="s">
        <v>19</v>
      </c>
      <c r="K150" s="127" t="s">
        <v>1749</v>
      </c>
      <c r="L150" s="1"/>
      <c r="M150" s="177">
        <f t="shared" si="21"/>
        <v>383</v>
      </c>
      <c r="N150" s="2">
        <v>112.85</v>
      </c>
      <c r="O150" s="270">
        <v>33.64</v>
      </c>
      <c r="P150" s="178">
        <f t="shared" si="22"/>
        <v>79.21</v>
      </c>
      <c r="Q150" s="179">
        <f t="shared" si="23"/>
        <v>43221.549999999996</v>
      </c>
      <c r="R150" s="127"/>
      <c r="S150" s="158"/>
    </row>
    <row r="151" spans="1:19" ht="32.25" customHeight="1">
      <c r="A151" s="171">
        <v>133</v>
      </c>
      <c r="B151" s="252" t="s">
        <v>387</v>
      </c>
      <c r="C151" s="25" t="s">
        <v>388</v>
      </c>
      <c r="D151" s="15">
        <v>36145</v>
      </c>
      <c r="E151" s="173"/>
      <c r="F151" s="174" t="s">
        <v>389</v>
      </c>
      <c r="G151" s="175" t="s">
        <v>390</v>
      </c>
      <c r="H151" s="384">
        <v>223.25</v>
      </c>
      <c r="I151" s="176">
        <v>54</v>
      </c>
      <c r="J151" s="166" t="s">
        <v>19</v>
      </c>
      <c r="K151" s="127" t="s">
        <v>1749</v>
      </c>
      <c r="L151" s="1"/>
      <c r="M151" s="177">
        <f t="shared" si="21"/>
        <v>223</v>
      </c>
      <c r="N151" s="2">
        <v>46.72</v>
      </c>
      <c r="O151" s="270">
        <v>11.42</v>
      </c>
      <c r="P151" s="178">
        <f t="shared" si="22"/>
        <v>35.3</v>
      </c>
      <c r="Q151" s="179">
        <f t="shared" si="23"/>
        <v>10418.56</v>
      </c>
      <c r="R151" s="127"/>
      <c r="S151" s="158"/>
    </row>
    <row r="152" spans="1:19" ht="32.25" customHeight="1">
      <c r="A152" s="171">
        <v>134</v>
      </c>
      <c r="B152" s="252" t="s">
        <v>393</v>
      </c>
      <c r="C152" s="25" t="s">
        <v>394</v>
      </c>
      <c r="D152" s="15">
        <v>39543</v>
      </c>
      <c r="E152" s="173"/>
      <c r="F152" s="174" t="s">
        <v>395</v>
      </c>
      <c r="G152" s="175" t="s">
        <v>396</v>
      </c>
      <c r="H152" s="384">
        <v>47</v>
      </c>
      <c r="I152" s="176">
        <v>49</v>
      </c>
      <c r="J152" s="166" t="s">
        <v>19</v>
      </c>
      <c r="K152" s="127" t="s">
        <v>1749</v>
      </c>
      <c r="L152" s="1"/>
      <c r="M152" s="177">
        <f t="shared" si="21"/>
        <v>47</v>
      </c>
      <c r="N152" s="2">
        <v>32.32</v>
      </c>
      <c r="O152" s="270">
        <v>11.1</v>
      </c>
      <c r="P152" s="178">
        <f t="shared" si="22"/>
        <v>21.22</v>
      </c>
      <c r="Q152" s="179">
        <f t="shared" si="23"/>
        <v>1519.04</v>
      </c>
      <c r="R152" s="127"/>
      <c r="S152" s="158"/>
    </row>
    <row r="153" spans="1:19" ht="32.25" customHeight="1">
      <c r="A153" s="171">
        <v>135</v>
      </c>
      <c r="B153" s="252" t="s">
        <v>397</v>
      </c>
      <c r="C153" s="34" t="s">
        <v>398</v>
      </c>
      <c r="D153" s="15">
        <v>35573</v>
      </c>
      <c r="E153" s="173"/>
      <c r="F153" s="174" t="s">
        <v>399</v>
      </c>
      <c r="G153" s="175" t="s">
        <v>400</v>
      </c>
      <c r="H153" s="384">
        <v>483.5</v>
      </c>
      <c r="I153" s="176">
        <v>121</v>
      </c>
      <c r="J153" s="166" t="s">
        <v>19</v>
      </c>
      <c r="K153" s="127" t="s">
        <v>1749</v>
      </c>
      <c r="L153" s="1"/>
      <c r="M153" s="177">
        <f t="shared" si="21"/>
        <v>484</v>
      </c>
      <c r="N153" s="2">
        <v>106.57</v>
      </c>
      <c r="O153" s="270">
        <v>32.64</v>
      </c>
      <c r="P153" s="178">
        <f t="shared" si="22"/>
        <v>73.92999999999999</v>
      </c>
      <c r="Q153" s="179">
        <f t="shared" si="23"/>
        <v>51579.88</v>
      </c>
      <c r="R153" s="127"/>
      <c r="S153" s="158"/>
    </row>
    <row r="154" spans="1:19" ht="32.25" customHeight="1">
      <c r="A154" s="171">
        <v>136</v>
      </c>
      <c r="B154" s="252" t="s">
        <v>401</v>
      </c>
      <c r="C154" s="25" t="s">
        <v>402</v>
      </c>
      <c r="D154" s="7">
        <v>35560</v>
      </c>
      <c r="E154" s="173"/>
      <c r="F154" s="174" t="s">
        <v>403</v>
      </c>
      <c r="G154" s="175" t="s">
        <v>404</v>
      </c>
      <c r="H154" s="384">
        <v>252.75</v>
      </c>
      <c r="I154" s="176">
        <v>148</v>
      </c>
      <c r="J154" s="166" t="s">
        <v>19</v>
      </c>
      <c r="K154" s="127" t="s">
        <v>1749</v>
      </c>
      <c r="L154" s="1"/>
      <c r="M154" s="177">
        <f t="shared" si="21"/>
        <v>253</v>
      </c>
      <c r="N154" s="2">
        <v>89.94</v>
      </c>
      <c r="O154" s="270">
        <v>18.71</v>
      </c>
      <c r="P154" s="178">
        <f t="shared" si="22"/>
        <v>71.22999999999999</v>
      </c>
      <c r="Q154" s="179">
        <f t="shared" si="23"/>
        <v>22754.82</v>
      </c>
      <c r="R154" s="127"/>
      <c r="S154" s="158"/>
    </row>
    <row r="155" spans="1:19" ht="32.25" customHeight="1">
      <c r="A155" s="171">
        <v>137</v>
      </c>
      <c r="B155" s="252" t="s">
        <v>405</v>
      </c>
      <c r="C155" s="25" t="s">
        <v>406</v>
      </c>
      <c r="D155" s="7">
        <v>39507</v>
      </c>
      <c r="E155" s="173"/>
      <c r="F155" s="174" t="s">
        <v>385</v>
      </c>
      <c r="G155" s="175" t="s">
        <v>386</v>
      </c>
      <c r="H155" s="384">
        <v>595.75</v>
      </c>
      <c r="I155" s="176">
        <v>132</v>
      </c>
      <c r="J155" s="166" t="s">
        <v>19</v>
      </c>
      <c r="K155" s="127" t="s">
        <v>1749</v>
      </c>
      <c r="L155" s="1"/>
      <c r="M155" s="177">
        <f t="shared" si="21"/>
        <v>596</v>
      </c>
      <c r="N155" s="2">
        <v>116.68</v>
      </c>
      <c r="O155" s="270">
        <v>33.64</v>
      </c>
      <c r="P155" s="178">
        <f t="shared" si="22"/>
        <v>83.04</v>
      </c>
      <c r="Q155" s="179">
        <f t="shared" si="23"/>
        <v>69541.28</v>
      </c>
      <c r="R155" s="127"/>
      <c r="S155" s="158"/>
    </row>
    <row r="156" spans="1:19" ht="32.25" customHeight="1">
      <c r="A156" s="171">
        <v>138</v>
      </c>
      <c r="B156" s="252" t="s">
        <v>407</v>
      </c>
      <c r="C156" s="25" t="s">
        <v>408</v>
      </c>
      <c r="D156" s="7">
        <v>39500</v>
      </c>
      <c r="E156" s="173"/>
      <c r="F156" s="174" t="s">
        <v>409</v>
      </c>
      <c r="G156" s="175" t="s">
        <v>410</v>
      </c>
      <c r="H156" s="384">
        <v>278.25</v>
      </c>
      <c r="I156" s="176">
        <v>124</v>
      </c>
      <c r="J156" s="166" t="s">
        <v>19</v>
      </c>
      <c r="K156" s="127" t="s">
        <v>1749</v>
      </c>
      <c r="L156" s="1"/>
      <c r="M156" s="177">
        <f t="shared" si="21"/>
        <v>278</v>
      </c>
      <c r="N156" s="2">
        <v>94.48</v>
      </c>
      <c r="O156" s="270">
        <v>25.1</v>
      </c>
      <c r="P156" s="178">
        <f t="shared" si="22"/>
        <v>69.38</v>
      </c>
      <c r="Q156" s="179">
        <f t="shared" si="23"/>
        <v>26265.440000000002</v>
      </c>
      <c r="R156" s="127"/>
      <c r="S156" s="158"/>
    </row>
    <row r="157" spans="1:19" ht="32.25" customHeight="1">
      <c r="A157" s="171">
        <v>139</v>
      </c>
      <c r="B157" s="252" t="s">
        <v>411</v>
      </c>
      <c r="C157" s="25" t="s">
        <v>412</v>
      </c>
      <c r="D157" s="7">
        <v>35574</v>
      </c>
      <c r="E157" s="173"/>
      <c r="F157" s="174" t="s">
        <v>413</v>
      </c>
      <c r="G157" s="175" t="s">
        <v>414</v>
      </c>
      <c r="H157" s="384">
        <v>420</v>
      </c>
      <c r="I157" s="176">
        <v>117</v>
      </c>
      <c r="J157" s="166" t="s">
        <v>19</v>
      </c>
      <c r="K157" s="127" t="s">
        <v>1749</v>
      </c>
      <c r="L157" s="1"/>
      <c r="M157" s="177">
        <f t="shared" si="21"/>
        <v>420</v>
      </c>
      <c r="N157" s="2">
        <v>118.87</v>
      </c>
      <c r="O157" s="270">
        <v>34.19</v>
      </c>
      <c r="P157" s="178">
        <f t="shared" si="22"/>
        <v>84.68</v>
      </c>
      <c r="Q157" s="179">
        <f t="shared" si="23"/>
        <v>49925.4</v>
      </c>
      <c r="R157" s="127"/>
      <c r="S157" s="158"/>
    </row>
    <row r="158" spans="1:19" ht="32.25" customHeight="1">
      <c r="A158" s="171">
        <v>140</v>
      </c>
      <c r="B158" s="260" t="s">
        <v>415</v>
      </c>
      <c r="C158" s="25" t="s">
        <v>416</v>
      </c>
      <c r="D158" s="15">
        <v>36285</v>
      </c>
      <c r="E158" s="173"/>
      <c r="F158" s="174" t="s">
        <v>417</v>
      </c>
      <c r="G158" s="175" t="s">
        <v>418</v>
      </c>
      <c r="H158" s="384">
        <v>491.75</v>
      </c>
      <c r="I158" s="176">
        <v>32</v>
      </c>
      <c r="J158" s="166" t="s">
        <v>19</v>
      </c>
      <c r="K158" s="127" t="s">
        <v>1749</v>
      </c>
      <c r="L158" s="1">
        <v>10</v>
      </c>
      <c r="M158" s="177">
        <f t="shared" si="21"/>
        <v>1574</v>
      </c>
      <c r="N158" s="2">
        <v>57.24</v>
      </c>
      <c r="O158" s="169"/>
      <c r="P158" s="178">
        <f t="shared" si="22"/>
        <v>57.24</v>
      </c>
      <c r="Q158" s="179">
        <f t="shared" si="23"/>
        <v>90095.76000000001</v>
      </c>
      <c r="R158" s="127" t="s">
        <v>1860</v>
      </c>
      <c r="S158" s="158"/>
    </row>
    <row r="159" spans="1:19" ht="32.25" customHeight="1">
      <c r="A159" s="426" t="str">
        <f>"Condiments = "&amp;DOLLAR(SUM(Q160:Q204),2)</f>
        <v>Condiments = $232,934.34</v>
      </c>
      <c r="B159" s="426"/>
      <c r="C159" s="148"/>
      <c r="D159" s="374"/>
      <c r="E159" s="150"/>
      <c r="F159" s="151"/>
      <c r="G159" s="148"/>
      <c r="H159" s="382"/>
      <c r="I159" s="153"/>
      <c r="J159" s="150"/>
      <c r="K159" s="10"/>
      <c r="L159" s="11"/>
      <c r="M159" s="155"/>
      <c r="N159" s="12"/>
      <c r="O159" s="156"/>
      <c r="P159" s="156"/>
      <c r="Q159" s="157"/>
      <c r="R159" s="10"/>
      <c r="S159" s="158"/>
    </row>
    <row r="160" spans="1:19" ht="32.25" customHeight="1">
      <c r="A160" s="171">
        <v>141</v>
      </c>
      <c r="B160" s="172" t="s">
        <v>419</v>
      </c>
      <c r="C160" s="35" t="s">
        <v>420</v>
      </c>
      <c r="D160" s="15">
        <v>21423</v>
      </c>
      <c r="E160" s="173" t="s">
        <v>30</v>
      </c>
      <c r="F160" s="174" t="s">
        <v>421</v>
      </c>
      <c r="G160" s="175"/>
      <c r="H160" s="384">
        <v>886</v>
      </c>
      <c r="I160" s="176">
        <v>100</v>
      </c>
      <c r="J160" s="166" t="s">
        <v>19</v>
      </c>
      <c r="K160" s="127" t="s">
        <v>1750</v>
      </c>
      <c r="L160" s="1"/>
      <c r="M160" s="177">
        <f aca="true" t="shared" si="24" ref="M160:M219">ROUND(IF(ISBLANK(L160)=TRUE,H160,(H160*I160)/L160),0)</f>
        <v>886</v>
      </c>
      <c r="N160" s="2">
        <v>14.61</v>
      </c>
      <c r="O160" s="169"/>
      <c r="P160" s="178">
        <f aca="true" t="shared" si="25" ref="P160:P204">IF((ISBLANK(N160)=FALSE),(N160-O160),)</f>
        <v>14.61</v>
      </c>
      <c r="Q160" s="179">
        <f aca="true" t="shared" si="26" ref="Q160:Q184">M160*N160</f>
        <v>12944.46</v>
      </c>
      <c r="R160" s="127"/>
      <c r="S160" s="158"/>
    </row>
    <row r="161" spans="1:19" ht="32.25" customHeight="1">
      <c r="A161" s="171">
        <v>142</v>
      </c>
      <c r="B161" s="172" t="s">
        <v>422</v>
      </c>
      <c r="C161" s="35" t="s">
        <v>423</v>
      </c>
      <c r="D161" s="15">
        <v>30938</v>
      </c>
      <c r="E161" s="173"/>
      <c r="F161" s="174" t="s">
        <v>424</v>
      </c>
      <c r="G161" s="175"/>
      <c r="H161" s="384">
        <v>24</v>
      </c>
      <c r="I161" s="176">
        <v>12</v>
      </c>
      <c r="J161" s="166" t="s">
        <v>425</v>
      </c>
      <c r="K161" s="127" t="s">
        <v>1751</v>
      </c>
      <c r="L161" s="1"/>
      <c r="M161" s="177">
        <f t="shared" si="24"/>
        <v>24</v>
      </c>
      <c r="N161" s="2">
        <v>43.12</v>
      </c>
      <c r="O161" s="169"/>
      <c r="P161" s="178">
        <f t="shared" si="25"/>
        <v>43.12</v>
      </c>
      <c r="Q161" s="179">
        <f t="shared" si="26"/>
        <v>1034.8799999999999</v>
      </c>
      <c r="R161" s="127"/>
      <c r="S161" s="158"/>
    </row>
    <row r="162" spans="1:19" ht="32.25" customHeight="1">
      <c r="A162" s="171">
        <v>143</v>
      </c>
      <c r="B162" s="172" t="s">
        <v>426</v>
      </c>
      <c r="C162" s="35" t="s">
        <v>427</v>
      </c>
      <c r="D162" s="7">
        <v>21509</v>
      </c>
      <c r="E162" s="173" t="s">
        <v>30</v>
      </c>
      <c r="F162" s="174" t="s">
        <v>421</v>
      </c>
      <c r="G162" s="175"/>
      <c r="H162" s="384">
        <v>520</v>
      </c>
      <c r="I162" s="176">
        <v>100</v>
      </c>
      <c r="J162" s="166" t="s">
        <v>19</v>
      </c>
      <c r="K162" s="127" t="s">
        <v>1750</v>
      </c>
      <c r="L162" s="1"/>
      <c r="M162" s="177">
        <f t="shared" si="24"/>
        <v>520</v>
      </c>
      <c r="N162" s="2">
        <v>17.24</v>
      </c>
      <c r="O162" s="169"/>
      <c r="P162" s="178">
        <f t="shared" si="25"/>
        <v>17.24</v>
      </c>
      <c r="Q162" s="179">
        <f t="shared" si="26"/>
        <v>8964.8</v>
      </c>
      <c r="R162" s="127"/>
      <c r="S162" s="158"/>
    </row>
    <row r="163" spans="1:19" ht="32.25" customHeight="1">
      <c r="A163" s="171">
        <v>144</v>
      </c>
      <c r="B163" s="172" t="s">
        <v>428</v>
      </c>
      <c r="C163" s="35" t="s">
        <v>429</v>
      </c>
      <c r="D163" s="7">
        <v>18280</v>
      </c>
      <c r="E163" s="249" t="s">
        <v>82</v>
      </c>
      <c r="F163" s="271" t="s">
        <v>430</v>
      </c>
      <c r="G163" s="272"/>
      <c r="H163" s="393">
        <v>205</v>
      </c>
      <c r="I163" s="190">
        <v>100</v>
      </c>
      <c r="J163" s="166" t="s">
        <v>19</v>
      </c>
      <c r="K163" s="127" t="s">
        <v>1752</v>
      </c>
      <c r="L163" s="132"/>
      <c r="M163" s="189">
        <f t="shared" si="24"/>
        <v>205</v>
      </c>
      <c r="N163" s="130">
        <v>26.72</v>
      </c>
      <c r="O163" s="239"/>
      <c r="P163" s="191">
        <f t="shared" si="25"/>
        <v>26.72</v>
      </c>
      <c r="Q163" s="192">
        <f t="shared" si="26"/>
        <v>5477.599999999999</v>
      </c>
      <c r="R163" s="119"/>
      <c r="S163" s="158"/>
    </row>
    <row r="164" spans="1:19" ht="32.25" customHeight="1">
      <c r="A164" s="171">
        <v>145</v>
      </c>
      <c r="B164" s="172" t="s">
        <v>431</v>
      </c>
      <c r="C164" s="172" t="s">
        <v>21</v>
      </c>
      <c r="D164" s="7">
        <v>29024</v>
      </c>
      <c r="E164" s="249"/>
      <c r="F164" s="271" t="s">
        <v>432</v>
      </c>
      <c r="G164" s="272"/>
      <c r="H164" s="384">
        <v>182</v>
      </c>
      <c r="I164" s="176">
        <v>10</v>
      </c>
      <c r="J164" s="380" t="s">
        <v>19</v>
      </c>
      <c r="K164" s="127" t="s">
        <v>1753</v>
      </c>
      <c r="L164" s="1"/>
      <c r="M164" s="177">
        <f t="shared" si="24"/>
        <v>182</v>
      </c>
      <c r="N164" s="2">
        <v>29.62</v>
      </c>
      <c r="O164" s="169"/>
      <c r="P164" s="178">
        <f t="shared" si="25"/>
        <v>29.62</v>
      </c>
      <c r="Q164" s="179">
        <f t="shared" si="26"/>
        <v>5390.84</v>
      </c>
      <c r="R164" s="127"/>
      <c r="S164" s="158"/>
    </row>
    <row r="165" spans="1:19" ht="32.25" customHeight="1">
      <c r="A165" s="171">
        <v>146</v>
      </c>
      <c r="B165" s="172" t="s">
        <v>433</v>
      </c>
      <c r="C165" s="172" t="s">
        <v>21</v>
      </c>
      <c r="D165" s="15">
        <v>24146</v>
      </c>
      <c r="E165" s="173"/>
      <c r="F165" s="174" t="s">
        <v>434</v>
      </c>
      <c r="G165" s="175"/>
      <c r="H165" s="384">
        <v>116</v>
      </c>
      <c r="I165" s="176">
        <v>6</v>
      </c>
      <c r="J165" s="380" t="s">
        <v>19</v>
      </c>
      <c r="K165" s="127" t="s">
        <v>1754</v>
      </c>
      <c r="L165" s="1">
        <v>6</v>
      </c>
      <c r="M165" s="177">
        <f t="shared" si="24"/>
        <v>116</v>
      </c>
      <c r="N165" s="2">
        <v>48.56</v>
      </c>
      <c r="O165" s="169"/>
      <c r="P165" s="178">
        <f t="shared" si="25"/>
        <v>48.56</v>
      </c>
      <c r="Q165" s="179">
        <f t="shared" si="26"/>
        <v>5632.96</v>
      </c>
      <c r="R165" s="127"/>
      <c r="S165" s="158"/>
    </row>
    <row r="166" spans="1:19" ht="32.25" customHeight="1">
      <c r="A166" s="171">
        <v>147</v>
      </c>
      <c r="B166" s="172" t="s">
        <v>435</v>
      </c>
      <c r="C166" s="35" t="s">
        <v>436</v>
      </c>
      <c r="D166" s="15">
        <v>20788</v>
      </c>
      <c r="E166" s="173" t="s">
        <v>30</v>
      </c>
      <c r="F166" s="174" t="s">
        <v>421</v>
      </c>
      <c r="G166" s="175"/>
      <c r="H166" s="384">
        <v>120</v>
      </c>
      <c r="I166" s="176">
        <v>100</v>
      </c>
      <c r="J166" s="166" t="s">
        <v>19</v>
      </c>
      <c r="K166" s="127" t="s">
        <v>1750</v>
      </c>
      <c r="L166" s="1"/>
      <c r="M166" s="177">
        <f t="shared" si="24"/>
        <v>120</v>
      </c>
      <c r="N166" s="2">
        <v>15.61</v>
      </c>
      <c r="O166" s="169"/>
      <c r="P166" s="178">
        <f t="shared" si="25"/>
        <v>15.61</v>
      </c>
      <c r="Q166" s="179">
        <f t="shared" si="26"/>
        <v>1873.1999999999998</v>
      </c>
      <c r="R166" s="127"/>
      <c r="S166" s="158"/>
    </row>
    <row r="167" spans="1:19" ht="32.25" customHeight="1">
      <c r="A167" s="171">
        <v>148</v>
      </c>
      <c r="B167" s="273" t="s">
        <v>1631</v>
      </c>
      <c r="C167" s="25" t="s">
        <v>437</v>
      </c>
      <c r="D167" s="15">
        <v>5040</v>
      </c>
      <c r="E167" s="173" t="s">
        <v>438</v>
      </c>
      <c r="F167" s="174" t="s">
        <v>434</v>
      </c>
      <c r="G167" s="175"/>
      <c r="H167" s="384">
        <v>390</v>
      </c>
      <c r="I167" s="176">
        <v>6</v>
      </c>
      <c r="J167" s="166" t="s">
        <v>19</v>
      </c>
      <c r="K167" s="127" t="s">
        <v>1755</v>
      </c>
      <c r="L167" s="1"/>
      <c r="M167" s="177">
        <f t="shared" si="24"/>
        <v>390</v>
      </c>
      <c r="N167" s="2">
        <v>31.38</v>
      </c>
      <c r="O167" s="274">
        <v>4.44</v>
      </c>
      <c r="P167" s="178">
        <f t="shared" si="25"/>
        <v>26.939999999999998</v>
      </c>
      <c r="Q167" s="179">
        <f t="shared" si="26"/>
        <v>12238.199999999999</v>
      </c>
      <c r="R167" s="127"/>
      <c r="S167" s="158"/>
    </row>
    <row r="168" spans="1:19" ht="32.25" customHeight="1">
      <c r="A168" s="171">
        <v>149</v>
      </c>
      <c r="B168" s="273" t="s">
        <v>439</v>
      </c>
      <c r="C168" s="25" t="s">
        <v>440</v>
      </c>
      <c r="D168" s="15">
        <v>5001</v>
      </c>
      <c r="E168" s="173" t="s">
        <v>438</v>
      </c>
      <c r="F168" s="174" t="s">
        <v>441</v>
      </c>
      <c r="G168" s="175"/>
      <c r="H168" s="384">
        <v>220</v>
      </c>
      <c r="I168" s="176">
        <v>500</v>
      </c>
      <c r="J168" s="166" t="s">
        <v>19</v>
      </c>
      <c r="K168" s="127" t="s">
        <v>1880</v>
      </c>
      <c r="L168" s="1"/>
      <c r="M168" s="177">
        <f t="shared" si="24"/>
        <v>220</v>
      </c>
      <c r="N168" s="2"/>
      <c r="O168" s="274">
        <v>3.09</v>
      </c>
      <c r="P168" s="178">
        <f t="shared" si="25"/>
        <v>0</v>
      </c>
      <c r="Q168" s="179">
        <f t="shared" si="26"/>
        <v>0</v>
      </c>
      <c r="R168" s="127" t="s">
        <v>1857</v>
      </c>
      <c r="S168" s="158"/>
    </row>
    <row r="169" spans="1:19" ht="32.25" customHeight="1">
      <c r="A169" s="275">
        <v>150</v>
      </c>
      <c r="B169" s="276" t="s">
        <v>442</v>
      </c>
      <c r="C169" s="85" t="s">
        <v>1632</v>
      </c>
      <c r="D169" s="375">
        <v>4985</v>
      </c>
      <c r="E169" s="267" t="s">
        <v>438</v>
      </c>
      <c r="F169" s="277" t="s">
        <v>443</v>
      </c>
      <c r="G169" s="269"/>
      <c r="H169" s="396">
        <v>130</v>
      </c>
      <c r="I169" s="278">
        <v>3</v>
      </c>
      <c r="J169" s="166" t="s">
        <v>19</v>
      </c>
      <c r="K169" s="104" t="s">
        <v>1755</v>
      </c>
      <c r="L169" s="105"/>
      <c r="M169" s="279">
        <f t="shared" si="24"/>
        <v>130</v>
      </c>
      <c r="N169" s="106">
        <v>26.2</v>
      </c>
      <c r="O169" s="281">
        <v>2.96</v>
      </c>
      <c r="P169" s="280">
        <f t="shared" si="25"/>
        <v>23.24</v>
      </c>
      <c r="Q169" s="282">
        <f t="shared" si="26"/>
        <v>3406</v>
      </c>
      <c r="R169" s="104"/>
      <c r="S169" s="158"/>
    </row>
    <row r="170" spans="1:19" ht="32.25" customHeight="1">
      <c r="A170" s="171">
        <v>151</v>
      </c>
      <c r="B170" s="273" t="s">
        <v>444</v>
      </c>
      <c r="C170" s="25" t="s">
        <v>445</v>
      </c>
      <c r="D170" s="7" t="s">
        <v>1814</v>
      </c>
      <c r="E170" s="173" t="s">
        <v>438</v>
      </c>
      <c r="F170" s="174" t="s">
        <v>446</v>
      </c>
      <c r="G170" s="175"/>
      <c r="H170" s="386">
        <v>560</v>
      </c>
      <c r="I170" s="176">
        <v>1000</v>
      </c>
      <c r="J170" s="166" t="s">
        <v>19</v>
      </c>
      <c r="K170" s="127" t="s">
        <v>1755</v>
      </c>
      <c r="L170" s="1"/>
      <c r="M170" s="177">
        <f t="shared" si="24"/>
        <v>560</v>
      </c>
      <c r="N170" s="2">
        <v>20.14</v>
      </c>
      <c r="O170" s="274">
        <v>2.06</v>
      </c>
      <c r="P170" s="178">
        <f t="shared" si="25"/>
        <v>18.080000000000002</v>
      </c>
      <c r="Q170" s="179">
        <f t="shared" si="26"/>
        <v>11278.4</v>
      </c>
      <c r="R170" s="127"/>
      <c r="S170" s="158"/>
    </row>
    <row r="171" spans="1:19" ht="32.25" customHeight="1">
      <c r="A171" s="162">
        <v>152</v>
      </c>
      <c r="B171" s="161" t="s">
        <v>1645</v>
      </c>
      <c r="C171" s="87" t="s">
        <v>1646</v>
      </c>
      <c r="D171" s="90">
        <v>5015</v>
      </c>
      <c r="E171" s="162" t="s">
        <v>438</v>
      </c>
      <c r="F171" s="163" t="s">
        <v>443</v>
      </c>
      <c r="G171" s="164"/>
      <c r="H171" s="383">
        <v>114</v>
      </c>
      <c r="I171" s="165">
        <v>3</v>
      </c>
      <c r="J171" s="166" t="s">
        <v>19</v>
      </c>
      <c r="K171" s="82" t="s">
        <v>1755</v>
      </c>
      <c r="L171" s="83"/>
      <c r="M171" s="167">
        <f>ROUND(IF(ISBLANK(L171)=TRUE,H171,(H171*I171)/L171),0)</f>
        <v>114</v>
      </c>
      <c r="N171" s="84">
        <v>53.65</v>
      </c>
      <c r="O171" s="169"/>
      <c r="P171" s="168">
        <f t="shared" si="25"/>
        <v>53.65</v>
      </c>
      <c r="Q171" s="170">
        <f t="shared" si="26"/>
        <v>6116.099999999999</v>
      </c>
      <c r="R171" s="82"/>
      <c r="S171" s="158"/>
    </row>
    <row r="172" spans="1:19" ht="32.25" customHeight="1">
      <c r="A172" s="171">
        <v>153</v>
      </c>
      <c r="B172" s="172" t="s">
        <v>447</v>
      </c>
      <c r="C172" s="251" t="s">
        <v>448</v>
      </c>
      <c r="D172" s="7">
        <v>18050</v>
      </c>
      <c r="E172" s="173" t="s">
        <v>82</v>
      </c>
      <c r="F172" s="174" t="s">
        <v>449</v>
      </c>
      <c r="G172" s="175"/>
      <c r="H172" s="386">
        <v>204</v>
      </c>
      <c r="I172" s="176">
        <v>4</v>
      </c>
      <c r="J172" s="166" t="s">
        <v>19</v>
      </c>
      <c r="K172" s="127" t="s">
        <v>1752</v>
      </c>
      <c r="L172" s="1"/>
      <c r="M172" s="177">
        <f t="shared" si="24"/>
        <v>204</v>
      </c>
      <c r="N172" s="2">
        <v>48.42</v>
      </c>
      <c r="O172" s="169"/>
      <c r="P172" s="178">
        <f t="shared" si="25"/>
        <v>48.42</v>
      </c>
      <c r="Q172" s="179">
        <f t="shared" si="26"/>
        <v>9877.68</v>
      </c>
      <c r="R172" s="127"/>
      <c r="S172" s="158"/>
    </row>
    <row r="173" spans="1:19" ht="32.25" customHeight="1">
      <c r="A173" s="171">
        <v>154</v>
      </c>
      <c r="B173" s="172" t="s">
        <v>447</v>
      </c>
      <c r="C173" s="28" t="s">
        <v>450</v>
      </c>
      <c r="D173" s="7">
        <v>18125</v>
      </c>
      <c r="E173" s="173"/>
      <c r="F173" s="174" t="s">
        <v>449</v>
      </c>
      <c r="G173" s="175"/>
      <c r="H173" s="386">
        <v>204</v>
      </c>
      <c r="I173" s="176">
        <v>4</v>
      </c>
      <c r="J173" s="166" t="s">
        <v>19</v>
      </c>
      <c r="K173" s="127" t="s">
        <v>1756</v>
      </c>
      <c r="L173" s="1"/>
      <c r="M173" s="177">
        <f t="shared" si="24"/>
        <v>204</v>
      </c>
      <c r="N173" s="2">
        <v>47.48</v>
      </c>
      <c r="O173" s="169"/>
      <c r="P173" s="178">
        <f t="shared" si="25"/>
        <v>47.48</v>
      </c>
      <c r="Q173" s="179">
        <f t="shared" si="26"/>
        <v>9685.92</v>
      </c>
      <c r="R173" s="127"/>
      <c r="S173" s="158"/>
    </row>
    <row r="174" spans="1:19" ht="32.25" customHeight="1">
      <c r="A174" s="171">
        <v>155</v>
      </c>
      <c r="B174" s="172" t="s">
        <v>451</v>
      </c>
      <c r="C174" s="25" t="s">
        <v>452</v>
      </c>
      <c r="D174" s="7">
        <v>18055</v>
      </c>
      <c r="E174" s="173" t="s">
        <v>82</v>
      </c>
      <c r="F174" s="174" t="s">
        <v>449</v>
      </c>
      <c r="G174" s="175"/>
      <c r="H174" s="384">
        <v>36</v>
      </c>
      <c r="I174" s="176">
        <v>4</v>
      </c>
      <c r="J174" s="166" t="s">
        <v>19</v>
      </c>
      <c r="K174" s="127" t="s">
        <v>1752</v>
      </c>
      <c r="L174" s="1"/>
      <c r="M174" s="177">
        <f t="shared" si="24"/>
        <v>36</v>
      </c>
      <c r="N174" s="2">
        <v>38.77</v>
      </c>
      <c r="O174" s="169"/>
      <c r="P174" s="178">
        <f t="shared" si="25"/>
        <v>38.77</v>
      </c>
      <c r="Q174" s="179">
        <f t="shared" si="26"/>
        <v>1395.72</v>
      </c>
      <c r="R174" s="127"/>
      <c r="S174" s="158"/>
    </row>
    <row r="175" spans="1:19" ht="32.25" customHeight="1">
      <c r="A175" s="171">
        <v>156</v>
      </c>
      <c r="B175" s="172" t="s">
        <v>453</v>
      </c>
      <c r="C175" s="172" t="s">
        <v>21</v>
      </c>
      <c r="D175" s="7">
        <v>100754</v>
      </c>
      <c r="E175" s="173"/>
      <c r="F175" s="174" t="s">
        <v>454</v>
      </c>
      <c r="G175" s="175"/>
      <c r="H175" s="384">
        <v>284</v>
      </c>
      <c r="I175" s="176">
        <v>500</v>
      </c>
      <c r="J175" s="380" t="s">
        <v>19</v>
      </c>
      <c r="K175" s="127" t="s">
        <v>1820</v>
      </c>
      <c r="L175" s="1">
        <v>200</v>
      </c>
      <c r="M175" s="177">
        <f t="shared" si="24"/>
        <v>710</v>
      </c>
      <c r="N175" s="2">
        <v>13.55</v>
      </c>
      <c r="O175" s="169"/>
      <c r="P175" s="178">
        <f t="shared" si="25"/>
        <v>13.55</v>
      </c>
      <c r="Q175" s="179">
        <f t="shared" si="26"/>
        <v>9620.5</v>
      </c>
      <c r="R175" s="127"/>
      <c r="S175" s="158"/>
    </row>
    <row r="176" spans="1:19" ht="32.25" customHeight="1">
      <c r="A176" s="173">
        <v>157</v>
      </c>
      <c r="B176" s="172" t="s">
        <v>455</v>
      </c>
      <c r="C176" s="29" t="s">
        <v>1643</v>
      </c>
      <c r="D176" s="7">
        <v>5015</v>
      </c>
      <c r="E176" s="173" t="s">
        <v>438</v>
      </c>
      <c r="F176" s="174" t="s">
        <v>443</v>
      </c>
      <c r="G176" s="175"/>
      <c r="H176" s="384">
        <v>20</v>
      </c>
      <c r="I176" s="176">
        <v>3</v>
      </c>
      <c r="J176" s="166" t="s">
        <v>19</v>
      </c>
      <c r="K176" s="127" t="s">
        <v>1755</v>
      </c>
      <c r="L176" s="1"/>
      <c r="M176" s="177">
        <f t="shared" si="24"/>
        <v>20</v>
      </c>
      <c r="N176" s="2">
        <v>24.79</v>
      </c>
      <c r="O176" s="169"/>
      <c r="P176" s="178">
        <f t="shared" si="25"/>
        <v>24.79</v>
      </c>
      <c r="Q176" s="179">
        <f t="shared" si="26"/>
        <v>495.79999999999995</v>
      </c>
      <c r="R176" s="127"/>
      <c r="S176" s="158"/>
    </row>
    <row r="177" spans="1:19" ht="32.25" customHeight="1">
      <c r="A177" s="171">
        <v>158</v>
      </c>
      <c r="B177" s="172" t="s">
        <v>456</v>
      </c>
      <c r="C177" s="172" t="s">
        <v>21</v>
      </c>
      <c r="D177" s="7">
        <v>21201</v>
      </c>
      <c r="E177" s="173"/>
      <c r="F177" s="174" t="s">
        <v>457</v>
      </c>
      <c r="G177" s="175"/>
      <c r="H177" s="384">
        <v>132</v>
      </c>
      <c r="I177" s="176">
        <v>500</v>
      </c>
      <c r="J177" s="380" t="s">
        <v>19</v>
      </c>
      <c r="K177" s="127" t="s">
        <v>1757</v>
      </c>
      <c r="L177" s="1">
        <v>500</v>
      </c>
      <c r="M177" s="177">
        <f t="shared" si="24"/>
        <v>132</v>
      </c>
      <c r="N177" s="2">
        <v>10.46</v>
      </c>
      <c r="O177" s="169"/>
      <c r="P177" s="178">
        <f t="shared" si="25"/>
        <v>10.46</v>
      </c>
      <c r="Q177" s="179">
        <f t="shared" si="26"/>
        <v>1380.72</v>
      </c>
      <c r="R177" s="127"/>
      <c r="S177" s="158"/>
    </row>
    <row r="178" spans="1:19" ht="32.25" customHeight="1">
      <c r="A178" s="171">
        <v>159</v>
      </c>
      <c r="B178" s="172" t="s">
        <v>458</v>
      </c>
      <c r="C178" s="172" t="s">
        <v>21</v>
      </c>
      <c r="D178" s="7">
        <v>18990</v>
      </c>
      <c r="E178" s="173"/>
      <c r="F178" s="174" t="s">
        <v>434</v>
      </c>
      <c r="G178" s="175"/>
      <c r="H178" s="384">
        <v>25</v>
      </c>
      <c r="I178" s="176">
        <v>6</v>
      </c>
      <c r="J178" s="380" t="s">
        <v>19</v>
      </c>
      <c r="K178" s="127" t="s">
        <v>1758</v>
      </c>
      <c r="L178" s="3">
        <v>4</v>
      </c>
      <c r="M178" s="177">
        <f t="shared" si="24"/>
        <v>38</v>
      </c>
      <c r="N178" s="2">
        <v>34.24</v>
      </c>
      <c r="O178" s="169"/>
      <c r="P178" s="178">
        <f t="shared" si="25"/>
        <v>34.24</v>
      </c>
      <c r="Q178" s="179">
        <f t="shared" si="26"/>
        <v>1301.1200000000001</v>
      </c>
      <c r="R178" s="127" t="s">
        <v>1858</v>
      </c>
      <c r="S178" s="158"/>
    </row>
    <row r="179" spans="1:19" ht="32.25" customHeight="1">
      <c r="A179" s="171">
        <v>160</v>
      </c>
      <c r="B179" s="172" t="s">
        <v>459</v>
      </c>
      <c r="C179" s="172" t="s">
        <v>21</v>
      </c>
      <c r="D179" s="376">
        <v>19055</v>
      </c>
      <c r="E179" s="173"/>
      <c r="F179" s="174" t="s">
        <v>434</v>
      </c>
      <c r="G179" s="175"/>
      <c r="H179" s="384">
        <v>33</v>
      </c>
      <c r="I179" s="176">
        <v>6</v>
      </c>
      <c r="J179" s="380" t="s">
        <v>19</v>
      </c>
      <c r="K179" s="376" t="s">
        <v>1758</v>
      </c>
      <c r="L179" s="3">
        <v>4</v>
      </c>
      <c r="M179" s="177">
        <f t="shared" si="24"/>
        <v>50</v>
      </c>
      <c r="N179" s="2">
        <v>34.86</v>
      </c>
      <c r="O179" s="169"/>
      <c r="P179" s="178">
        <f t="shared" si="25"/>
        <v>34.86</v>
      </c>
      <c r="Q179" s="179">
        <f t="shared" si="26"/>
        <v>1743</v>
      </c>
      <c r="R179" s="127" t="s">
        <v>1858</v>
      </c>
      <c r="S179" s="158"/>
    </row>
    <row r="180" spans="1:19" ht="32.25" customHeight="1">
      <c r="A180" s="171">
        <v>161</v>
      </c>
      <c r="B180" s="172" t="s">
        <v>460</v>
      </c>
      <c r="C180" s="172" t="s">
        <v>21</v>
      </c>
      <c r="D180" s="376">
        <v>36971</v>
      </c>
      <c r="E180" s="173"/>
      <c r="F180" s="174" t="s">
        <v>461</v>
      </c>
      <c r="G180" s="175"/>
      <c r="H180" s="384">
        <v>48</v>
      </c>
      <c r="I180" s="176">
        <v>30</v>
      </c>
      <c r="J180" s="380"/>
      <c r="K180" s="379" t="s">
        <v>1819</v>
      </c>
      <c r="L180" s="3">
        <v>64</v>
      </c>
      <c r="M180" s="177">
        <f t="shared" si="24"/>
        <v>23</v>
      </c>
      <c r="N180" s="2">
        <v>32.31</v>
      </c>
      <c r="O180" s="169"/>
      <c r="P180" s="178">
        <f t="shared" si="25"/>
        <v>32.31</v>
      </c>
      <c r="Q180" s="179">
        <f t="shared" si="26"/>
        <v>743.1300000000001</v>
      </c>
      <c r="R180" s="127"/>
      <c r="S180" s="158"/>
    </row>
    <row r="181" spans="1:19" ht="32.25" customHeight="1">
      <c r="A181" s="171">
        <v>162</v>
      </c>
      <c r="B181" s="172" t="s">
        <v>462</v>
      </c>
      <c r="C181" s="172" t="s">
        <v>21</v>
      </c>
      <c r="D181" s="7">
        <v>19050</v>
      </c>
      <c r="E181" s="173"/>
      <c r="F181" s="174" t="s">
        <v>449</v>
      </c>
      <c r="G181" s="175"/>
      <c r="H181" s="384">
        <v>158</v>
      </c>
      <c r="I181" s="176">
        <v>4</v>
      </c>
      <c r="J181" s="380"/>
      <c r="K181" s="127" t="s">
        <v>1759</v>
      </c>
      <c r="L181" s="1"/>
      <c r="M181" s="177">
        <f t="shared" si="24"/>
        <v>158</v>
      </c>
      <c r="N181" s="2">
        <v>24.91</v>
      </c>
      <c r="O181" s="169"/>
      <c r="P181" s="178">
        <f t="shared" si="25"/>
        <v>24.91</v>
      </c>
      <c r="Q181" s="179">
        <f t="shared" si="26"/>
        <v>3935.78</v>
      </c>
      <c r="R181" s="127"/>
      <c r="S181" s="158"/>
    </row>
    <row r="182" spans="1:19" ht="32.25" customHeight="1">
      <c r="A182" s="171">
        <v>163</v>
      </c>
      <c r="B182" s="172" t="s">
        <v>463</v>
      </c>
      <c r="C182" s="172" t="s">
        <v>21</v>
      </c>
      <c r="D182" s="7">
        <v>19060</v>
      </c>
      <c r="E182" s="173"/>
      <c r="F182" s="174" t="s">
        <v>464</v>
      </c>
      <c r="G182" s="175"/>
      <c r="H182" s="384">
        <v>360</v>
      </c>
      <c r="I182" s="176">
        <v>5</v>
      </c>
      <c r="J182" s="380"/>
      <c r="K182" s="127" t="s">
        <v>1760</v>
      </c>
      <c r="L182" s="1"/>
      <c r="M182" s="177">
        <f t="shared" si="24"/>
        <v>360</v>
      </c>
      <c r="N182" s="2">
        <v>28.84</v>
      </c>
      <c r="O182" s="169"/>
      <c r="P182" s="178">
        <f t="shared" si="25"/>
        <v>28.84</v>
      </c>
      <c r="Q182" s="179">
        <f t="shared" si="26"/>
        <v>10382.4</v>
      </c>
      <c r="R182" s="127"/>
      <c r="S182" s="158"/>
    </row>
    <row r="183" spans="1:19" ht="32.25" customHeight="1">
      <c r="A183" s="171">
        <v>164</v>
      </c>
      <c r="B183" s="172" t="s">
        <v>465</v>
      </c>
      <c r="C183" s="172" t="s">
        <v>21</v>
      </c>
      <c r="D183" s="15">
        <v>19130</v>
      </c>
      <c r="E183" s="173"/>
      <c r="F183" s="174" t="s">
        <v>464</v>
      </c>
      <c r="G183" s="175"/>
      <c r="H183" s="384">
        <v>109</v>
      </c>
      <c r="I183" s="176">
        <v>5</v>
      </c>
      <c r="J183" s="380"/>
      <c r="K183" s="127" t="s">
        <v>1760</v>
      </c>
      <c r="L183" s="1"/>
      <c r="M183" s="177">
        <f t="shared" si="24"/>
        <v>109</v>
      </c>
      <c r="N183" s="2">
        <v>32.35</v>
      </c>
      <c r="O183" s="169"/>
      <c r="P183" s="178">
        <f t="shared" si="25"/>
        <v>32.35</v>
      </c>
      <c r="Q183" s="179">
        <f t="shared" si="26"/>
        <v>3526.15</v>
      </c>
      <c r="R183" s="127"/>
      <c r="S183" s="158"/>
    </row>
    <row r="184" spans="1:19" ht="32.25" customHeight="1">
      <c r="A184" s="468">
        <v>165</v>
      </c>
      <c r="B184" s="453" t="s">
        <v>466</v>
      </c>
      <c r="C184" s="27" t="s">
        <v>467</v>
      </c>
      <c r="D184" s="471">
        <v>20980</v>
      </c>
      <c r="E184" s="187" t="s">
        <v>30</v>
      </c>
      <c r="F184" s="174" t="s">
        <v>421</v>
      </c>
      <c r="G184" s="175"/>
      <c r="H184" s="460">
        <v>424</v>
      </c>
      <c r="I184" s="468">
        <v>100</v>
      </c>
      <c r="J184" s="166" t="s">
        <v>19</v>
      </c>
      <c r="K184" s="424" t="s">
        <v>1750</v>
      </c>
      <c r="L184" s="454">
        <v>100</v>
      </c>
      <c r="M184" s="434">
        <f>ROUND(IF(ISBLANK(L185)=TRUE,H184,(H184*I184)/L185),0)</f>
        <v>424</v>
      </c>
      <c r="N184" s="416">
        <v>17.28</v>
      </c>
      <c r="O184" s="418"/>
      <c r="P184" s="420">
        <f t="shared" si="25"/>
        <v>17.28</v>
      </c>
      <c r="Q184" s="422">
        <f t="shared" si="26"/>
        <v>7326.72</v>
      </c>
      <c r="R184" s="424" t="s">
        <v>1870</v>
      </c>
      <c r="S184" s="158"/>
    </row>
    <row r="185" spans="1:19" ht="32.25" customHeight="1">
      <c r="A185" s="469"/>
      <c r="B185" s="453"/>
      <c r="C185" s="35" t="s">
        <v>468</v>
      </c>
      <c r="D185" s="472"/>
      <c r="E185" s="187" t="s">
        <v>30</v>
      </c>
      <c r="F185" s="174" t="s">
        <v>421</v>
      </c>
      <c r="G185" s="175"/>
      <c r="H185" s="461" t="e">
        <v>#N/A</v>
      </c>
      <c r="I185" s="469"/>
      <c r="J185" s="166" t="s">
        <v>19</v>
      </c>
      <c r="K185" s="425"/>
      <c r="L185" s="455"/>
      <c r="M185" s="435"/>
      <c r="N185" s="417"/>
      <c r="O185" s="419"/>
      <c r="P185" s="421">
        <f t="shared" si="25"/>
        <v>0</v>
      </c>
      <c r="Q185" s="423"/>
      <c r="R185" s="425"/>
      <c r="S185" s="158"/>
    </row>
    <row r="186" spans="1:19" ht="32.25" customHeight="1">
      <c r="A186" s="171">
        <v>166</v>
      </c>
      <c r="B186" s="172" t="s">
        <v>469</v>
      </c>
      <c r="C186" s="172" t="s">
        <v>21</v>
      </c>
      <c r="D186" s="7">
        <v>21381</v>
      </c>
      <c r="E186" s="173"/>
      <c r="F186" s="174" t="s">
        <v>470</v>
      </c>
      <c r="G186" s="175"/>
      <c r="H186" s="384">
        <v>102</v>
      </c>
      <c r="I186" s="176">
        <v>200</v>
      </c>
      <c r="J186" s="380" t="s">
        <v>19</v>
      </c>
      <c r="K186" s="127" t="s">
        <v>1757</v>
      </c>
      <c r="L186" s="1">
        <v>200</v>
      </c>
      <c r="M186" s="177">
        <f t="shared" si="24"/>
        <v>102</v>
      </c>
      <c r="N186" s="2">
        <v>11.47</v>
      </c>
      <c r="O186" s="169"/>
      <c r="P186" s="178">
        <f t="shared" si="25"/>
        <v>11.47</v>
      </c>
      <c r="Q186" s="179">
        <f>M186*N186</f>
        <v>1169.94</v>
      </c>
      <c r="R186" s="127"/>
      <c r="S186" s="158"/>
    </row>
    <row r="187" spans="1:19" ht="32.25" customHeight="1">
      <c r="A187" s="171">
        <v>167</v>
      </c>
      <c r="B187" s="273" t="s">
        <v>471</v>
      </c>
      <c r="C187" s="33" t="s">
        <v>472</v>
      </c>
      <c r="D187" s="7">
        <v>25678</v>
      </c>
      <c r="E187" s="173" t="s">
        <v>78</v>
      </c>
      <c r="F187" s="174" t="s">
        <v>473</v>
      </c>
      <c r="G187" s="175"/>
      <c r="H187" s="384">
        <v>288</v>
      </c>
      <c r="I187" s="176">
        <v>168</v>
      </c>
      <c r="J187" s="166" t="s">
        <v>19</v>
      </c>
      <c r="K187" s="127" t="s">
        <v>1761</v>
      </c>
      <c r="L187" s="1"/>
      <c r="M187" s="177">
        <f t="shared" si="24"/>
        <v>288</v>
      </c>
      <c r="N187" s="2">
        <v>74.1</v>
      </c>
      <c r="O187" s="274">
        <v>2.79</v>
      </c>
      <c r="P187" s="178">
        <f t="shared" si="25"/>
        <v>71.30999999999999</v>
      </c>
      <c r="Q187" s="179">
        <f>M187*N187</f>
        <v>21340.8</v>
      </c>
      <c r="R187" s="127"/>
      <c r="S187" s="158"/>
    </row>
    <row r="188" spans="1:19" ht="32.25" customHeight="1">
      <c r="A188" s="173">
        <v>168</v>
      </c>
      <c r="B188" s="273" t="s">
        <v>474</v>
      </c>
      <c r="C188" s="29" t="s">
        <v>475</v>
      </c>
      <c r="D188" s="7">
        <v>5254</v>
      </c>
      <c r="E188" s="173" t="s">
        <v>78</v>
      </c>
      <c r="F188" s="174" t="s">
        <v>434</v>
      </c>
      <c r="G188" s="175" t="s">
        <v>476</v>
      </c>
      <c r="H188" s="384">
        <v>149</v>
      </c>
      <c r="I188" s="176">
        <v>6</v>
      </c>
      <c r="J188" s="166" t="s">
        <v>19</v>
      </c>
      <c r="K188" s="127" t="s">
        <v>1761</v>
      </c>
      <c r="L188" s="1"/>
      <c r="M188" s="177">
        <f t="shared" si="24"/>
        <v>149</v>
      </c>
      <c r="N188" s="2">
        <v>43.01</v>
      </c>
      <c r="O188" s="274">
        <v>3.49</v>
      </c>
      <c r="P188" s="178">
        <f t="shared" si="25"/>
        <v>39.519999999999996</v>
      </c>
      <c r="Q188" s="179">
        <f>M188*N188</f>
        <v>6408.49</v>
      </c>
      <c r="R188" s="127"/>
      <c r="S188" s="158"/>
    </row>
    <row r="189" spans="1:19" ht="32.25" customHeight="1">
      <c r="A189" s="468">
        <v>169</v>
      </c>
      <c r="B189" s="453" t="s">
        <v>477</v>
      </c>
      <c r="C189" s="29" t="s">
        <v>478</v>
      </c>
      <c r="D189" s="471">
        <v>17590</v>
      </c>
      <c r="E189" s="173"/>
      <c r="F189" s="174" t="s">
        <v>449</v>
      </c>
      <c r="G189" s="175"/>
      <c r="H189" s="460">
        <v>80</v>
      </c>
      <c r="I189" s="468">
        <v>4</v>
      </c>
      <c r="J189" s="166" t="s">
        <v>19</v>
      </c>
      <c r="K189" s="424" t="s">
        <v>1752</v>
      </c>
      <c r="L189" s="454"/>
      <c r="M189" s="434">
        <f>ROUND(IF(ISBLANK(L190)=TRUE,H189,(H189*I189)/L190),0)</f>
        <v>80</v>
      </c>
      <c r="N189" s="416">
        <v>42.89</v>
      </c>
      <c r="O189" s="418"/>
      <c r="P189" s="420">
        <f t="shared" si="25"/>
        <v>42.89</v>
      </c>
      <c r="Q189" s="422">
        <f>M189*N189</f>
        <v>3431.2</v>
      </c>
      <c r="R189" s="424"/>
      <c r="S189" s="158"/>
    </row>
    <row r="190" spans="1:19" ht="32.25" customHeight="1">
      <c r="A190" s="469"/>
      <c r="B190" s="453"/>
      <c r="C190" s="25" t="s">
        <v>479</v>
      </c>
      <c r="D190" s="472"/>
      <c r="E190" s="173"/>
      <c r="F190" s="174" t="s">
        <v>449</v>
      </c>
      <c r="G190" s="175"/>
      <c r="H190" s="461" t="e">
        <v>#N/A</v>
      </c>
      <c r="I190" s="469"/>
      <c r="J190" s="166" t="s">
        <v>19</v>
      </c>
      <c r="K190" s="425"/>
      <c r="L190" s="455"/>
      <c r="M190" s="435"/>
      <c r="N190" s="417"/>
      <c r="O190" s="419"/>
      <c r="P190" s="421">
        <f t="shared" si="25"/>
        <v>0</v>
      </c>
      <c r="Q190" s="423"/>
      <c r="R190" s="425"/>
      <c r="S190" s="158"/>
    </row>
    <row r="191" spans="1:19" ht="32.25" customHeight="1">
      <c r="A191" s="171">
        <v>170</v>
      </c>
      <c r="B191" s="172" t="s">
        <v>480</v>
      </c>
      <c r="C191" s="29" t="s">
        <v>1644</v>
      </c>
      <c r="D191" s="7">
        <v>5012</v>
      </c>
      <c r="E191" s="173" t="s">
        <v>438</v>
      </c>
      <c r="F191" s="174" t="s">
        <v>443</v>
      </c>
      <c r="G191" s="173"/>
      <c r="H191" s="384">
        <v>40</v>
      </c>
      <c r="I191" s="176">
        <v>3</v>
      </c>
      <c r="J191" s="166" t="s">
        <v>19</v>
      </c>
      <c r="K191" s="127" t="s">
        <v>1755</v>
      </c>
      <c r="L191" s="1"/>
      <c r="M191" s="177">
        <f t="shared" si="24"/>
        <v>40</v>
      </c>
      <c r="N191" s="2">
        <v>39.19</v>
      </c>
      <c r="O191" s="169"/>
      <c r="P191" s="178">
        <f t="shared" si="25"/>
        <v>39.19</v>
      </c>
      <c r="Q191" s="179">
        <f aca="true" t="shared" si="27" ref="Q191:Q199">M191*N191</f>
        <v>1567.6</v>
      </c>
      <c r="R191" s="127"/>
      <c r="S191" s="158"/>
    </row>
    <row r="192" spans="1:19" ht="32.25" customHeight="1">
      <c r="A192" s="171">
        <v>171</v>
      </c>
      <c r="B192" s="172" t="s">
        <v>481</v>
      </c>
      <c r="C192" s="25" t="s">
        <v>482</v>
      </c>
      <c r="D192" s="7">
        <v>17480</v>
      </c>
      <c r="E192" s="173" t="s">
        <v>82</v>
      </c>
      <c r="F192" s="174" t="s">
        <v>449</v>
      </c>
      <c r="G192" s="175"/>
      <c r="H192" s="384">
        <v>14</v>
      </c>
      <c r="I192" s="176">
        <v>4</v>
      </c>
      <c r="J192" s="166" t="s">
        <v>19</v>
      </c>
      <c r="K192" s="127" t="s">
        <v>1752</v>
      </c>
      <c r="L192" s="1"/>
      <c r="M192" s="177">
        <f t="shared" si="24"/>
        <v>14</v>
      </c>
      <c r="N192" s="2">
        <v>77.99</v>
      </c>
      <c r="O192" s="169"/>
      <c r="P192" s="178">
        <f t="shared" si="25"/>
        <v>77.99</v>
      </c>
      <c r="Q192" s="179">
        <f t="shared" si="27"/>
        <v>1091.86</v>
      </c>
      <c r="R192" s="127"/>
      <c r="S192" s="158"/>
    </row>
    <row r="193" spans="1:19" ht="32.25" customHeight="1">
      <c r="A193" s="173">
        <v>172</v>
      </c>
      <c r="B193" s="172" t="s">
        <v>483</v>
      </c>
      <c r="C193" s="25" t="s">
        <v>484</v>
      </c>
      <c r="D193" s="7">
        <v>25715</v>
      </c>
      <c r="E193" s="173"/>
      <c r="F193" s="174" t="s">
        <v>443</v>
      </c>
      <c r="G193" s="175" t="s">
        <v>485</v>
      </c>
      <c r="H193" s="384">
        <v>100</v>
      </c>
      <c r="I193" s="176">
        <v>3</v>
      </c>
      <c r="J193" s="166" t="s">
        <v>19</v>
      </c>
      <c r="K193" s="127" t="s">
        <v>1815</v>
      </c>
      <c r="L193" s="1"/>
      <c r="M193" s="177">
        <f t="shared" si="24"/>
        <v>100</v>
      </c>
      <c r="N193" s="2">
        <v>57.1</v>
      </c>
      <c r="O193" s="169"/>
      <c r="P193" s="178">
        <f t="shared" si="25"/>
        <v>57.1</v>
      </c>
      <c r="Q193" s="179">
        <f t="shared" si="27"/>
        <v>5710</v>
      </c>
      <c r="R193" s="127"/>
      <c r="S193" s="158"/>
    </row>
    <row r="194" spans="1:19" ht="32.25" customHeight="1">
      <c r="A194" s="171">
        <v>173</v>
      </c>
      <c r="B194" s="172" t="s">
        <v>486</v>
      </c>
      <c r="C194" s="37" t="s">
        <v>487</v>
      </c>
      <c r="D194" s="15">
        <v>21515</v>
      </c>
      <c r="E194" s="173" t="s">
        <v>30</v>
      </c>
      <c r="F194" s="174" t="s">
        <v>421</v>
      </c>
      <c r="G194" s="175"/>
      <c r="H194" s="384">
        <v>256</v>
      </c>
      <c r="I194" s="176">
        <v>100</v>
      </c>
      <c r="J194" s="166" t="s">
        <v>19</v>
      </c>
      <c r="K194" s="127" t="s">
        <v>1750</v>
      </c>
      <c r="L194" s="1"/>
      <c r="M194" s="177">
        <f t="shared" si="24"/>
        <v>256</v>
      </c>
      <c r="N194" s="2">
        <v>20.64</v>
      </c>
      <c r="O194" s="169"/>
      <c r="P194" s="178">
        <f t="shared" si="25"/>
        <v>20.64</v>
      </c>
      <c r="Q194" s="179">
        <f t="shared" si="27"/>
        <v>5283.84</v>
      </c>
      <c r="R194" s="127"/>
      <c r="S194" s="158"/>
    </row>
    <row r="195" spans="1:19" ht="32.25" customHeight="1">
      <c r="A195" s="173">
        <v>174</v>
      </c>
      <c r="B195" s="172" t="s">
        <v>488</v>
      </c>
      <c r="C195" s="29" t="s">
        <v>489</v>
      </c>
      <c r="D195" s="7">
        <v>25608</v>
      </c>
      <c r="E195" s="173" t="s">
        <v>184</v>
      </c>
      <c r="F195" s="174" t="s">
        <v>490</v>
      </c>
      <c r="G195" s="175" t="s">
        <v>491</v>
      </c>
      <c r="H195" s="384">
        <v>95</v>
      </c>
      <c r="I195" s="176">
        <v>2</v>
      </c>
      <c r="J195" s="166" t="s">
        <v>19</v>
      </c>
      <c r="K195" s="127" t="s">
        <v>491</v>
      </c>
      <c r="L195" s="1"/>
      <c r="M195" s="177">
        <f t="shared" si="24"/>
        <v>95</v>
      </c>
      <c r="N195" s="2">
        <v>64.99</v>
      </c>
      <c r="O195" s="169"/>
      <c r="P195" s="178">
        <f t="shared" si="25"/>
        <v>64.99</v>
      </c>
      <c r="Q195" s="179">
        <f t="shared" si="27"/>
        <v>6174.049999999999</v>
      </c>
      <c r="R195" s="127"/>
      <c r="S195" s="158"/>
    </row>
    <row r="196" spans="1:19" ht="32.25" customHeight="1">
      <c r="A196" s="171">
        <v>175</v>
      </c>
      <c r="B196" s="172" t="s">
        <v>492</v>
      </c>
      <c r="C196" s="25" t="s">
        <v>493</v>
      </c>
      <c r="D196" s="7">
        <v>25780</v>
      </c>
      <c r="E196" s="173"/>
      <c r="F196" s="174" t="s">
        <v>449</v>
      </c>
      <c r="G196" s="175"/>
      <c r="H196" s="384">
        <v>10</v>
      </c>
      <c r="I196" s="176">
        <v>4</v>
      </c>
      <c r="J196" s="166" t="s">
        <v>19</v>
      </c>
      <c r="K196" s="402" t="s">
        <v>1762</v>
      </c>
      <c r="L196" s="1"/>
      <c r="M196" s="177">
        <f t="shared" si="24"/>
        <v>10</v>
      </c>
      <c r="N196" s="2">
        <v>54.07</v>
      </c>
      <c r="O196" s="169"/>
      <c r="P196" s="178">
        <f t="shared" si="25"/>
        <v>54.07</v>
      </c>
      <c r="Q196" s="179">
        <f t="shared" si="27"/>
        <v>540.7</v>
      </c>
      <c r="R196" s="127"/>
      <c r="S196" s="158"/>
    </row>
    <row r="197" spans="1:19" ht="32.25" customHeight="1">
      <c r="A197" s="171">
        <v>176</v>
      </c>
      <c r="B197" s="273" t="s">
        <v>494</v>
      </c>
      <c r="C197" s="25" t="s">
        <v>495</v>
      </c>
      <c r="D197" s="7">
        <v>5250</v>
      </c>
      <c r="E197" s="173" t="s">
        <v>78</v>
      </c>
      <c r="F197" s="174" t="s">
        <v>496</v>
      </c>
      <c r="G197" s="175" t="s">
        <v>497</v>
      </c>
      <c r="H197" s="384">
        <v>218</v>
      </c>
      <c r="I197" s="176">
        <v>84</v>
      </c>
      <c r="J197" s="166" t="s">
        <v>19</v>
      </c>
      <c r="K197" s="402" t="s">
        <v>1761</v>
      </c>
      <c r="L197" s="1"/>
      <c r="M197" s="177">
        <f t="shared" si="24"/>
        <v>218</v>
      </c>
      <c r="N197" s="2">
        <v>31.78</v>
      </c>
      <c r="O197" s="274">
        <v>2.17</v>
      </c>
      <c r="P197" s="178">
        <f t="shared" si="25"/>
        <v>29.61</v>
      </c>
      <c r="Q197" s="179">
        <f t="shared" si="27"/>
        <v>6928.04</v>
      </c>
      <c r="R197" s="127"/>
      <c r="S197" s="158"/>
    </row>
    <row r="198" spans="1:19" ht="32.25" customHeight="1">
      <c r="A198" s="171">
        <v>177</v>
      </c>
      <c r="B198" s="172" t="s">
        <v>498</v>
      </c>
      <c r="C198" s="25" t="s">
        <v>499</v>
      </c>
      <c r="D198" s="15">
        <v>25613</v>
      </c>
      <c r="E198" s="173"/>
      <c r="F198" s="174" t="s">
        <v>500</v>
      </c>
      <c r="G198" s="175"/>
      <c r="H198" s="384">
        <v>150</v>
      </c>
      <c r="I198" s="176">
        <v>2</v>
      </c>
      <c r="J198" s="166" t="s">
        <v>19</v>
      </c>
      <c r="K198" s="402" t="s">
        <v>1763</v>
      </c>
      <c r="L198" s="1"/>
      <c r="M198" s="177">
        <f t="shared" si="24"/>
        <v>150</v>
      </c>
      <c r="N198" s="2">
        <v>49.89</v>
      </c>
      <c r="O198" s="169"/>
      <c r="P198" s="178">
        <f t="shared" si="25"/>
        <v>49.89</v>
      </c>
      <c r="Q198" s="179">
        <f t="shared" si="27"/>
        <v>7483.5</v>
      </c>
      <c r="R198" s="127"/>
      <c r="S198" s="158"/>
    </row>
    <row r="199" spans="1:19" ht="32.25" customHeight="1">
      <c r="A199" s="468">
        <v>178</v>
      </c>
      <c r="B199" s="453" t="s">
        <v>501</v>
      </c>
      <c r="C199" s="25" t="s">
        <v>502</v>
      </c>
      <c r="D199" s="471">
        <v>25684</v>
      </c>
      <c r="E199" s="173" t="s">
        <v>82</v>
      </c>
      <c r="F199" s="174" t="s">
        <v>449</v>
      </c>
      <c r="G199" s="175"/>
      <c r="H199" s="460">
        <v>126</v>
      </c>
      <c r="I199" s="468">
        <v>2</v>
      </c>
      <c r="J199" s="166" t="s">
        <v>19</v>
      </c>
      <c r="K199" s="424" t="s">
        <v>1752</v>
      </c>
      <c r="L199" s="454"/>
      <c r="M199" s="434">
        <f>ROUND(IF(ISBLANK(L199)=TRUE,H199,(H199*I199)/L199),0)</f>
        <v>126</v>
      </c>
      <c r="N199" s="416">
        <v>46.41</v>
      </c>
      <c r="O199" s="418"/>
      <c r="P199" s="420">
        <f t="shared" si="25"/>
        <v>46.41</v>
      </c>
      <c r="Q199" s="422">
        <f t="shared" si="27"/>
        <v>5847.66</v>
      </c>
      <c r="R199" s="424"/>
      <c r="S199" s="158"/>
    </row>
    <row r="200" spans="1:19" ht="32.25" customHeight="1">
      <c r="A200" s="469"/>
      <c r="B200" s="453"/>
      <c r="C200" s="25" t="s">
        <v>503</v>
      </c>
      <c r="D200" s="472"/>
      <c r="E200" s="173" t="s">
        <v>438</v>
      </c>
      <c r="F200" s="174" t="s">
        <v>504</v>
      </c>
      <c r="G200" s="175"/>
      <c r="H200" s="461" t="e">
        <v>#N/A</v>
      </c>
      <c r="I200" s="469"/>
      <c r="J200" s="166" t="s">
        <v>19</v>
      </c>
      <c r="K200" s="425"/>
      <c r="L200" s="455"/>
      <c r="M200" s="435"/>
      <c r="N200" s="417"/>
      <c r="O200" s="419"/>
      <c r="P200" s="421">
        <f t="shared" si="25"/>
        <v>0</v>
      </c>
      <c r="Q200" s="423"/>
      <c r="R200" s="425"/>
      <c r="S200" s="158"/>
    </row>
    <row r="201" spans="1:19" ht="32.25" customHeight="1">
      <c r="A201" s="171">
        <v>179</v>
      </c>
      <c r="B201" s="172" t="s">
        <v>505</v>
      </c>
      <c r="C201" s="25" t="s">
        <v>506</v>
      </c>
      <c r="D201" s="7">
        <v>21405</v>
      </c>
      <c r="E201" s="173" t="s">
        <v>438</v>
      </c>
      <c r="F201" s="174" t="s">
        <v>421</v>
      </c>
      <c r="G201" s="175"/>
      <c r="H201" s="384">
        <v>228</v>
      </c>
      <c r="I201" s="176">
        <v>100</v>
      </c>
      <c r="J201" s="166" t="s">
        <v>19</v>
      </c>
      <c r="K201" s="127" t="s">
        <v>1764</v>
      </c>
      <c r="L201" s="1"/>
      <c r="M201" s="177">
        <f t="shared" si="24"/>
        <v>228</v>
      </c>
      <c r="N201" s="2">
        <v>16.74</v>
      </c>
      <c r="O201" s="169"/>
      <c r="P201" s="178">
        <f t="shared" si="25"/>
        <v>16.74</v>
      </c>
      <c r="Q201" s="179">
        <f>M201*N201</f>
        <v>3816.72</v>
      </c>
      <c r="R201" s="127"/>
      <c r="S201" s="158"/>
    </row>
    <row r="202" spans="1:19" ht="32.25" customHeight="1">
      <c r="A202" s="171">
        <v>180</v>
      </c>
      <c r="B202" s="172" t="s">
        <v>507</v>
      </c>
      <c r="C202" s="25" t="s">
        <v>508</v>
      </c>
      <c r="D202" s="7">
        <v>17503</v>
      </c>
      <c r="E202" s="173" t="s">
        <v>82</v>
      </c>
      <c r="F202" s="174" t="s">
        <v>509</v>
      </c>
      <c r="G202" s="175"/>
      <c r="H202" s="384">
        <v>141</v>
      </c>
      <c r="I202" s="176">
        <v>256</v>
      </c>
      <c r="J202" s="166" t="s">
        <v>19</v>
      </c>
      <c r="K202" s="127" t="s">
        <v>1752</v>
      </c>
      <c r="L202" s="1"/>
      <c r="M202" s="177">
        <f t="shared" si="24"/>
        <v>141</v>
      </c>
      <c r="N202" s="2">
        <v>32.98</v>
      </c>
      <c r="O202" s="169"/>
      <c r="P202" s="178">
        <f t="shared" si="25"/>
        <v>32.98</v>
      </c>
      <c r="Q202" s="179">
        <f>M202*N202</f>
        <v>4650.179999999999</v>
      </c>
      <c r="R202" s="127"/>
      <c r="S202" s="158"/>
    </row>
    <row r="203" spans="1:19" ht="32.25" customHeight="1">
      <c r="A203" s="171">
        <v>181</v>
      </c>
      <c r="B203" s="172" t="s">
        <v>510</v>
      </c>
      <c r="C203" s="172" t="s">
        <v>21</v>
      </c>
      <c r="D203" s="7">
        <v>21556</v>
      </c>
      <c r="E203" s="173"/>
      <c r="F203" s="174" t="s">
        <v>430</v>
      </c>
      <c r="G203" s="175"/>
      <c r="H203" s="384">
        <v>778</v>
      </c>
      <c r="I203" s="176">
        <v>100</v>
      </c>
      <c r="J203" s="380" t="s">
        <v>19</v>
      </c>
      <c r="K203" s="127" t="s">
        <v>1816</v>
      </c>
      <c r="L203" s="1"/>
      <c r="M203" s="177">
        <f t="shared" si="24"/>
        <v>778</v>
      </c>
      <c r="N203" s="2">
        <v>13.16</v>
      </c>
      <c r="O203" s="169"/>
      <c r="P203" s="178">
        <f t="shared" si="25"/>
        <v>13.16</v>
      </c>
      <c r="Q203" s="179">
        <f>M203*N203</f>
        <v>10238.48</v>
      </c>
      <c r="R203" s="127"/>
      <c r="S203" s="283"/>
    </row>
    <row r="204" spans="1:19" ht="32.25" customHeight="1">
      <c r="A204" s="171">
        <v>182</v>
      </c>
      <c r="B204" s="172" t="s">
        <v>511</v>
      </c>
      <c r="C204" s="35" t="s">
        <v>512</v>
      </c>
      <c r="D204" s="15">
        <v>21565</v>
      </c>
      <c r="E204" s="173" t="s">
        <v>30</v>
      </c>
      <c r="F204" s="174" t="s">
        <v>421</v>
      </c>
      <c r="G204" s="175"/>
      <c r="H204" s="384">
        <v>360</v>
      </c>
      <c r="I204" s="176">
        <v>100</v>
      </c>
      <c r="J204" s="166" t="s">
        <v>19</v>
      </c>
      <c r="K204" s="127" t="s">
        <v>1750</v>
      </c>
      <c r="L204" s="1"/>
      <c r="M204" s="177">
        <f t="shared" si="24"/>
        <v>360</v>
      </c>
      <c r="N204" s="2">
        <v>15.22</v>
      </c>
      <c r="O204" s="169"/>
      <c r="P204" s="178">
        <f t="shared" si="25"/>
        <v>15.22</v>
      </c>
      <c r="Q204" s="179">
        <f>M204*N204</f>
        <v>5479.2</v>
      </c>
      <c r="R204" s="127"/>
      <c r="S204" s="158"/>
    </row>
    <row r="205" spans="1:19" ht="32.25" customHeight="1">
      <c r="A205" s="426" t="str">
        <f>"Cookie Dough = "&amp;DOLLAR(SUM(Q206:Q213),2)</f>
        <v>Cookie Dough = $78,605.86</v>
      </c>
      <c r="B205" s="426"/>
      <c r="C205" s="148"/>
      <c r="D205" s="374"/>
      <c r="E205" s="150"/>
      <c r="F205" s="151"/>
      <c r="G205" s="148"/>
      <c r="H205" s="382"/>
      <c r="I205" s="153"/>
      <c r="J205" s="150"/>
      <c r="K205" s="10"/>
      <c r="L205" s="11"/>
      <c r="M205" s="155"/>
      <c r="N205" s="12"/>
      <c r="O205" s="156"/>
      <c r="P205" s="156"/>
      <c r="Q205" s="157"/>
      <c r="R205" s="10"/>
      <c r="S205" s="158"/>
    </row>
    <row r="206" spans="1:19" ht="32.25" customHeight="1">
      <c r="A206" s="171">
        <v>183</v>
      </c>
      <c r="B206" s="260" t="s">
        <v>513</v>
      </c>
      <c r="C206" s="25" t="s">
        <v>514</v>
      </c>
      <c r="D206" s="15">
        <v>41847</v>
      </c>
      <c r="E206" s="173" t="s">
        <v>82</v>
      </c>
      <c r="F206" s="174" t="s">
        <v>515</v>
      </c>
      <c r="G206" s="175" t="s">
        <v>516</v>
      </c>
      <c r="H206" s="384">
        <v>148.4</v>
      </c>
      <c r="I206" s="176">
        <v>384</v>
      </c>
      <c r="J206" s="166" t="s">
        <v>19</v>
      </c>
      <c r="K206" s="127" t="s">
        <v>1765</v>
      </c>
      <c r="L206" s="1"/>
      <c r="M206" s="177">
        <f t="shared" si="24"/>
        <v>148</v>
      </c>
      <c r="N206" s="2">
        <v>64.4</v>
      </c>
      <c r="O206" s="169"/>
      <c r="P206" s="178">
        <f aca="true" t="shared" si="28" ref="P206:P213">IF((ISBLANK(N206)=FALSE),(N206-O206),)</f>
        <v>64.4</v>
      </c>
      <c r="Q206" s="179">
        <f aca="true" t="shared" si="29" ref="Q206:Q213">M206*N206</f>
        <v>9531.2</v>
      </c>
      <c r="R206" s="127"/>
      <c r="S206" s="158"/>
    </row>
    <row r="207" spans="1:19" ht="32.25" customHeight="1">
      <c r="A207" s="171">
        <v>184</v>
      </c>
      <c r="B207" s="260" t="s">
        <v>517</v>
      </c>
      <c r="C207" s="25" t="s">
        <v>518</v>
      </c>
      <c r="D207" s="15">
        <v>41844</v>
      </c>
      <c r="E207" s="173" t="s">
        <v>82</v>
      </c>
      <c r="F207" s="174" t="s">
        <v>515</v>
      </c>
      <c r="G207" s="175" t="s">
        <v>516</v>
      </c>
      <c r="H207" s="384">
        <v>194</v>
      </c>
      <c r="I207" s="176">
        <v>384</v>
      </c>
      <c r="J207" s="166" t="s">
        <v>19</v>
      </c>
      <c r="K207" s="127" t="s">
        <v>1765</v>
      </c>
      <c r="L207" s="1"/>
      <c r="M207" s="177">
        <f t="shared" si="24"/>
        <v>194</v>
      </c>
      <c r="N207" s="2">
        <v>60.7</v>
      </c>
      <c r="O207" s="169"/>
      <c r="P207" s="178">
        <f t="shared" si="28"/>
        <v>60.7</v>
      </c>
      <c r="Q207" s="179">
        <f t="shared" si="29"/>
        <v>11775.800000000001</v>
      </c>
      <c r="R207" s="127"/>
      <c r="S207" s="158"/>
    </row>
    <row r="208" spans="1:19" ht="32.25" customHeight="1">
      <c r="A208" s="171">
        <v>185</v>
      </c>
      <c r="B208" s="260" t="s">
        <v>519</v>
      </c>
      <c r="C208" s="25" t="s">
        <v>520</v>
      </c>
      <c r="D208" s="15">
        <v>41386</v>
      </c>
      <c r="E208" s="173" t="s">
        <v>82</v>
      </c>
      <c r="F208" s="174" t="s">
        <v>515</v>
      </c>
      <c r="G208" s="175" t="s">
        <v>516</v>
      </c>
      <c r="H208" s="384">
        <v>117.2</v>
      </c>
      <c r="I208" s="176">
        <v>384</v>
      </c>
      <c r="J208" s="166" t="s">
        <v>19</v>
      </c>
      <c r="K208" s="127" t="s">
        <v>1765</v>
      </c>
      <c r="L208" s="1"/>
      <c r="M208" s="177">
        <f t="shared" si="24"/>
        <v>117</v>
      </c>
      <c r="N208" s="2">
        <v>65.65</v>
      </c>
      <c r="O208" s="169"/>
      <c r="P208" s="178">
        <f t="shared" si="28"/>
        <v>65.65</v>
      </c>
      <c r="Q208" s="179">
        <f t="shared" si="29"/>
        <v>7681.050000000001</v>
      </c>
      <c r="R208" s="127"/>
      <c r="S208" s="158"/>
    </row>
    <row r="209" spans="1:19" ht="32.25" customHeight="1">
      <c r="A209" s="171">
        <v>186</v>
      </c>
      <c r="B209" s="260" t="s">
        <v>521</v>
      </c>
      <c r="C209" s="25" t="s">
        <v>522</v>
      </c>
      <c r="D209" s="15">
        <v>41846</v>
      </c>
      <c r="E209" s="173" t="s">
        <v>82</v>
      </c>
      <c r="F209" s="174" t="s">
        <v>515</v>
      </c>
      <c r="G209" s="175" t="s">
        <v>516</v>
      </c>
      <c r="H209" s="384">
        <v>101.2</v>
      </c>
      <c r="I209" s="176">
        <v>384</v>
      </c>
      <c r="J209" s="166" t="s">
        <v>19</v>
      </c>
      <c r="K209" s="127" t="s">
        <v>1765</v>
      </c>
      <c r="L209" s="1"/>
      <c r="M209" s="177">
        <f t="shared" si="24"/>
        <v>101</v>
      </c>
      <c r="N209" s="2">
        <v>60.25</v>
      </c>
      <c r="O209" s="169"/>
      <c r="P209" s="178">
        <f t="shared" si="28"/>
        <v>60.25</v>
      </c>
      <c r="Q209" s="179">
        <f t="shared" si="29"/>
        <v>6085.25</v>
      </c>
      <c r="R209" s="127"/>
      <c r="S209" s="158"/>
    </row>
    <row r="210" spans="1:19" ht="32.25" customHeight="1">
      <c r="A210" s="171">
        <v>187</v>
      </c>
      <c r="B210" s="260" t="s">
        <v>523</v>
      </c>
      <c r="C210" s="25" t="s">
        <v>524</v>
      </c>
      <c r="D210" s="15">
        <v>41834</v>
      </c>
      <c r="E210" s="173" t="s">
        <v>82</v>
      </c>
      <c r="F210" s="174" t="s">
        <v>525</v>
      </c>
      <c r="G210" s="175" t="s">
        <v>516</v>
      </c>
      <c r="H210" s="384">
        <v>392.8</v>
      </c>
      <c r="I210" s="176">
        <v>180</v>
      </c>
      <c r="J210" s="166" t="s">
        <v>19</v>
      </c>
      <c r="K210" s="127" t="s">
        <v>1765</v>
      </c>
      <c r="L210" s="1"/>
      <c r="M210" s="177">
        <f t="shared" si="24"/>
        <v>393</v>
      </c>
      <c r="N210" s="2">
        <v>37.36</v>
      </c>
      <c r="O210" s="169"/>
      <c r="P210" s="178">
        <f t="shared" si="28"/>
        <v>37.36</v>
      </c>
      <c r="Q210" s="179">
        <f t="shared" si="29"/>
        <v>14682.48</v>
      </c>
      <c r="R210" s="127"/>
      <c r="S210" s="158"/>
    </row>
    <row r="211" spans="1:19" ht="32.25" customHeight="1">
      <c r="A211" s="171">
        <v>188</v>
      </c>
      <c r="B211" s="260" t="s">
        <v>526</v>
      </c>
      <c r="C211" s="25" t="s">
        <v>527</v>
      </c>
      <c r="D211" s="15">
        <v>41830</v>
      </c>
      <c r="E211" s="173" t="s">
        <v>82</v>
      </c>
      <c r="F211" s="174" t="s">
        <v>525</v>
      </c>
      <c r="G211" s="175" t="s">
        <v>516</v>
      </c>
      <c r="H211" s="384">
        <v>348.8</v>
      </c>
      <c r="I211" s="176">
        <v>180</v>
      </c>
      <c r="J211" s="166" t="s">
        <v>19</v>
      </c>
      <c r="K211" s="127" t="s">
        <v>1765</v>
      </c>
      <c r="L211" s="1"/>
      <c r="M211" s="177">
        <f t="shared" si="24"/>
        <v>349</v>
      </c>
      <c r="N211" s="2">
        <v>35.42</v>
      </c>
      <c r="O211" s="169"/>
      <c r="P211" s="178">
        <f t="shared" si="28"/>
        <v>35.42</v>
      </c>
      <c r="Q211" s="179">
        <f t="shared" si="29"/>
        <v>12361.58</v>
      </c>
      <c r="R211" s="127"/>
      <c r="S211" s="158"/>
    </row>
    <row r="212" spans="1:19" ht="32.25" customHeight="1">
      <c r="A212" s="171">
        <v>189</v>
      </c>
      <c r="B212" s="260" t="s">
        <v>528</v>
      </c>
      <c r="C212" s="25" t="s">
        <v>529</v>
      </c>
      <c r="D212" s="15">
        <v>41735</v>
      </c>
      <c r="E212" s="173" t="s">
        <v>82</v>
      </c>
      <c r="F212" s="174" t="s">
        <v>525</v>
      </c>
      <c r="G212" s="175" t="s">
        <v>516</v>
      </c>
      <c r="H212" s="384">
        <v>169.60000000000002</v>
      </c>
      <c r="I212" s="176">
        <v>180</v>
      </c>
      <c r="J212" s="166" t="s">
        <v>19</v>
      </c>
      <c r="K212" s="127" t="s">
        <v>1765</v>
      </c>
      <c r="L212" s="1"/>
      <c r="M212" s="177">
        <f t="shared" si="24"/>
        <v>170</v>
      </c>
      <c r="N212" s="2">
        <v>36.36</v>
      </c>
      <c r="O212" s="169"/>
      <c r="P212" s="178">
        <f t="shared" si="28"/>
        <v>36.36</v>
      </c>
      <c r="Q212" s="179">
        <f t="shared" si="29"/>
        <v>6181.2</v>
      </c>
      <c r="R212" s="127"/>
      <c r="S212" s="158"/>
    </row>
    <row r="213" spans="1:19" ht="32.25" customHeight="1">
      <c r="A213" s="171">
        <v>190</v>
      </c>
      <c r="B213" s="260" t="s">
        <v>530</v>
      </c>
      <c r="C213" s="25" t="s">
        <v>531</v>
      </c>
      <c r="D213" s="15">
        <v>41836</v>
      </c>
      <c r="E213" s="173" t="s">
        <v>82</v>
      </c>
      <c r="F213" s="174" t="s">
        <v>525</v>
      </c>
      <c r="G213" s="175" t="s">
        <v>516</v>
      </c>
      <c r="H213" s="384">
        <v>294.8</v>
      </c>
      <c r="I213" s="176">
        <v>180</v>
      </c>
      <c r="J213" s="166" t="s">
        <v>19</v>
      </c>
      <c r="K213" s="127" t="s">
        <v>1765</v>
      </c>
      <c r="L213" s="1"/>
      <c r="M213" s="177">
        <f t="shared" si="24"/>
        <v>295</v>
      </c>
      <c r="N213" s="2">
        <v>34.94</v>
      </c>
      <c r="O213" s="169"/>
      <c r="P213" s="178">
        <f t="shared" si="28"/>
        <v>34.94</v>
      </c>
      <c r="Q213" s="179">
        <f t="shared" si="29"/>
        <v>10307.3</v>
      </c>
      <c r="R213" s="127"/>
      <c r="S213" s="158"/>
    </row>
    <row r="214" spans="1:19" ht="32.25" customHeight="1">
      <c r="A214" s="426" t="str">
        <f>"Dairy = "&amp;DOLLAR(SUM(Q215:Q259),2)</f>
        <v>Dairy = $382,444.59</v>
      </c>
      <c r="B214" s="426"/>
      <c r="C214" s="148"/>
      <c r="D214" s="374"/>
      <c r="E214" s="150"/>
      <c r="F214" s="151"/>
      <c r="G214" s="148"/>
      <c r="H214" s="382"/>
      <c r="I214" s="153"/>
      <c r="J214" s="150"/>
      <c r="K214" s="10"/>
      <c r="L214" s="11"/>
      <c r="M214" s="155"/>
      <c r="N214" s="12"/>
      <c r="O214" s="156"/>
      <c r="P214" s="156"/>
      <c r="Q214" s="157"/>
      <c r="R214" s="10"/>
      <c r="S214" s="158"/>
    </row>
    <row r="215" spans="1:19" ht="32.25" customHeight="1">
      <c r="A215" s="173">
        <v>191</v>
      </c>
      <c r="B215" s="172" t="s">
        <v>532</v>
      </c>
      <c r="C215" s="172" t="s">
        <v>21</v>
      </c>
      <c r="D215" s="15">
        <v>30124</v>
      </c>
      <c r="E215" s="173"/>
      <c r="F215" s="174" t="s">
        <v>533</v>
      </c>
      <c r="G215" s="175" t="s">
        <v>534</v>
      </c>
      <c r="H215" s="384">
        <v>310</v>
      </c>
      <c r="I215" s="176">
        <v>30</v>
      </c>
      <c r="J215" s="380" t="s">
        <v>19</v>
      </c>
      <c r="K215" s="127" t="s">
        <v>1756</v>
      </c>
      <c r="L215" s="1"/>
      <c r="M215" s="177">
        <f t="shared" si="24"/>
        <v>310</v>
      </c>
      <c r="N215" s="2">
        <v>45.21</v>
      </c>
      <c r="O215" s="169"/>
      <c r="P215" s="178">
        <f aca="true" t="shared" si="30" ref="P215:P240">IF((ISBLANK(N215)=FALSE),(N215-O215),)</f>
        <v>45.21</v>
      </c>
      <c r="Q215" s="179">
        <f>M215*N215</f>
        <v>14015.1</v>
      </c>
      <c r="R215" s="127"/>
      <c r="S215" s="158"/>
    </row>
    <row r="216" spans="1:19" ht="32.25" customHeight="1">
      <c r="A216" s="171">
        <v>192</v>
      </c>
      <c r="B216" s="172" t="s">
        <v>535</v>
      </c>
      <c r="C216" s="29" t="s">
        <v>536</v>
      </c>
      <c r="D216" s="15">
        <v>98016</v>
      </c>
      <c r="E216" s="173" t="s">
        <v>18</v>
      </c>
      <c r="F216" s="174" t="s">
        <v>537</v>
      </c>
      <c r="G216" s="175" t="s">
        <v>538</v>
      </c>
      <c r="H216" s="384">
        <v>92</v>
      </c>
      <c r="I216" s="176">
        <v>600</v>
      </c>
      <c r="J216" s="166" t="s">
        <v>19</v>
      </c>
      <c r="K216" s="127" t="s">
        <v>538</v>
      </c>
      <c r="L216" s="1"/>
      <c r="M216" s="177">
        <f t="shared" si="24"/>
        <v>92</v>
      </c>
      <c r="N216" s="2">
        <v>28.22</v>
      </c>
      <c r="O216" s="169"/>
      <c r="P216" s="178">
        <f t="shared" si="30"/>
        <v>28.22</v>
      </c>
      <c r="Q216" s="179">
        <f>M216*N216</f>
        <v>2596.24</v>
      </c>
      <c r="R216" s="127"/>
      <c r="S216" s="158"/>
    </row>
    <row r="217" spans="1:19" ht="32.25" customHeight="1">
      <c r="A217" s="171">
        <v>193</v>
      </c>
      <c r="B217" s="172" t="s">
        <v>539</v>
      </c>
      <c r="C217" s="172" t="s">
        <v>21</v>
      </c>
      <c r="D217" s="15">
        <v>98526</v>
      </c>
      <c r="E217" s="173"/>
      <c r="F217" s="174" t="s">
        <v>540</v>
      </c>
      <c r="G217" s="175"/>
      <c r="H217" s="384">
        <v>138</v>
      </c>
      <c r="I217" s="176">
        <v>20</v>
      </c>
      <c r="J217" s="380" t="s">
        <v>19</v>
      </c>
      <c r="K217" s="127" t="s">
        <v>1766</v>
      </c>
      <c r="L217" s="1"/>
      <c r="M217" s="177">
        <f t="shared" si="24"/>
        <v>138</v>
      </c>
      <c r="N217" s="2">
        <v>49.65</v>
      </c>
      <c r="O217" s="169"/>
      <c r="P217" s="178">
        <f t="shared" si="30"/>
        <v>49.65</v>
      </c>
      <c r="Q217" s="179">
        <f>M217*N217</f>
        <v>6851.7</v>
      </c>
      <c r="R217" s="127"/>
      <c r="S217" s="158"/>
    </row>
    <row r="218" spans="1:19" ht="32.25" customHeight="1">
      <c r="A218" s="171">
        <v>194</v>
      </c>
      <c r="B218" s="284" t="s">
        <v>541</v>
      </c>
      <c r="C218" s="29" t="s">
        <v>542</v>
      </c>
      <c r="D218" s="7">
        <v>99952</v>
      </c>
      <c r="E218" s="173" t="s">
        <v>18</v>
      </c>
      <c r="F218" s="174" t="s">
        <v>540</v>
      </c>
      <c r="G218" s="175"/>
      <c r="H218" s="384">
        <v>170</v>
      </c>
      <c r="I218" s="176">
        <v>20</v>
      </c>
      <c r="J218" s="166" t="s">
        <v>19</v>
      </c>
      <c r="K218" s="127" t="s">
        <v>1767</v>
      </c>
      <c r="L218" s="1"/>
      <c r="M218" s="177">
        <f t="shared" si="24"/>
        <v>170</v>
      </c>
      <c r="N218" s="2">
        <v>56.96</v>
      </c>
      <c r="O218" s="270">
        <v>34.75</v>
      </c>
      <c r="P218" s="178">
        <f t="shared" si="30"/>
        <v>22.21</v>
      </c>
      <c r="Q218" s="179">
        <f>M218*N218</f>
        <v>9683.2</v>
      </c>
      <c r="R218" s="127"/>
      <c r="S218" s="158"/>
    </row>
    <row r="219" spans="1:19" ht="32.25" customHeight="1">
      <c r="A219" s="171">
        <v>195</v>
      </c>
      <c r="B219" s="172" t="s">
        <v>543</v>
      </c>
      <c r="C219" s="172" t="s">
        <v>21</v>
      </c>
      <c r="D219" s="376">
        <v>29240</v>
      </c>
      <c r="E219" s="173"/>
      <c r="F219" s="174" t="s">
        <v>544</v>
      </c>
      <c r="G219" s="175"/>
      <c r="H219" s="384">
        <v>92</v>
      </c>
      <c r="I219" s="176">
        <v>10</v>
      </c>
      <c r="J219" s="380" t="s">
        <v>19</v>
      </c>
      <c r="K219" s="376" t="s">
        <v>1768</v>
      </c>
      <c r="L219" s="3">
        <v>20</v>
      </c>
      <c r="M219" s="177">
        <f t="shared" si="24"/>
        <v>46</v>
      </c>
      <c r="N219" s="2">
        <v>72.68</v>
      </c>
      <c r="O219" s="169"/>
      <c r="P219" s="178">
        <f t="shared" si="30"/>
        <v>72.68</v>
      </c>
      <c r="Q219" s="179">
        <f aca="true" t="shared" si="31" ref="Q219:Q247">M219*N219</f>
        <v>3343.28</v>
      </c>
      <c r="R219" s="127" t="s">
        <v>1853</v>
      </c>
      <c r="S219" s="158"/>
    </row>
    <row r="220" spans="1:19" ht="32.25" customHeight="1">
      <c r="A220" s="171">
        <v>196</v>
      </c>
      <c r="B220" s="172" t="s">
        <v>545</v>
      </c>
      <c r="C220" s="172" t="s">
        <v>21</v>
      </c>
      <c r="D220" s="7">
        <v>29313</v>
      </c>
      <c r="E220" s="173"/>
      <c r="F220" s="174" t="s">
        <v>540</v>
      </c>
      <c r="G220" s="175"/>
      <c r="H220" s="384">
        <v>182</v>
      </c>
      <c r="I220" s="176">
        <v>20</v>
      </c>
      <c r="J220" s="380" t="s">
        <v>19</v>
      </c>
      <c r="K220" s="127" t="s">
        <v>1768</v>
      </c>
      <c r="L220" s="3">
        <v>20</v>
      </c>
      <c r="M220" s="177">
        <f aca="true" t="shared" si="32" ref="M220:M274">ROUND(IF(ISBLANK(L220)=TRUE,H220,(H220*I220)/L220),0)</f>
        <v>182</v>
      </c>
      <c r="N220" s="2">
        <v>63.86</v>
      </c>
      <c r="O220" s="169"/>
      <c r="P220" s="178">
        <f t="shared" si="30"/>
        <v>63.86</v>
      </c>
      <c r="Q220" s="179">
        <f t="shared" si="31"/>
        <v>11622.52</v>
      </c>
      <c r="R220" s="127" t="s">
        <v>1853</v>
      </c>
      <c r="S220" s="158"/>
    </row>
    <row r="221" spans="1:19" ht="32.25" customHeight="1">
      <c r="A221" s="171">
        <v>197</v>
      </c>
      <c r="B221" s="172" t="s">
        <v>546</v>
      </c>
      <c r="C221" s="172" t="s">
        <v>21</v>
      </c>
      <c r="D221" s="7">
        <v>29103</v>
      </c>
      <c r="E221" s="173"/>
      <c r="F221" s="174" t="s">
        <v>432</v>
      </c>
      <c r="G221" s="175"/>
      <c r="H221" s="384">
        <v>101</v>
      </c>
      <c r="I221" s="176">
        <v>10</v>
      </c>
      <c r="J221" s="380" t="s">
        <v>19</v>
      </c>
      <c r="K221" s="127" t="s">
        <v>1852</v>
      </c>
      <c r="L221" s="1">
        <v>20</v>
      </c>
      <c r="M221" s="177">
        <f t="shared" si="32"/>
        <v>51</v>
      </c>
      <c r="N221" s="2">
        <v>92.84</v>
      </c>
      <c r="O221" s="169"/>
      <c r="P221" s="178">
        <f t="shared" si="30"/>
        <v>92.84</v>
      </c>
      <c r="Q221" s="179">
        <f t="shared" si="31"/>
        <v>4734.84</v>
      </c>
      <c r="R221" s="127" t="s">
        <v>1853</v>
      </c>
      <c r="S221" s="158"/>
    </row>
    <row r="222" spans="1:19" ht="32.25" customHeight="1">
      <c r="A222" s="171">
        <v>198</v>
      </c>
      <c r="B222" s="172" t="s">
        <v>547</v>
      </c>
      <c r="C222" s="172" t="s">
        <v>21</v>
      </c>
      <c r="D222" s="7">
        <v>29740</v>
      </c>
      <c r="E222" s="173"/>
      <c r="F222" s="174" t="s">
        <v>548</v>
      </c>
      <c r="G222" s="175"/>
      <c r="H222" s="384">
        <v>100</v>
      </c>
      <c r="I222" s="176">
        <v>24</v>
      </c>
      <c r="J222" s="380" t="s">
        <v>19</v>
      </c>
      <c r="K222" s="127" t="s">
        <v>1769</v>
      </c>
      <c r="L222" s="1">
        <v>27</v>
      </c>
      <c r="M222" s="177">
        <f t="shared" si="32"/>
        <v>89</v>
      </c>
      <c r="N222" s="2">
        <v>83.7</v>
      </c>
      <c r="O222" s="169"/>
      <c r="P222" s="178">
        <f t="shared" si="30"/>
        <v>83.7</v>
      </c>
      <c r="Q222" s="179">
        <f t="shared" si="31"/>
        <v>7449.3</v>
      </c>
      <c r="R222" s="127" t="s">
        <v>1821</v>
      </c>
      <c r="S222" s="158"/>
    </row>
    <row r="223" spans="1:19" ht="32.25" customHeight="1">
      <c r="A223" s="171">
        <v>199</v>
      </c>
      <c r="B223" s="172" t="s">
        <v>549</v>
      </c>
      <c r="C223" s="172" t="s">
        <v>21</v>
      </c>
      <c r="D223" s="7">
        <v>29530</v>
      </c>
      <c r="E223" s="173"/>
      <c r="F223" s="174" t="s">
        <v>550</v>
      </c>
      <c r="G223" s="175" t="s">
        <v>551</v>
      </c>
      <c r="H223" s="384">
        <v>188</v>
      </c>
      <c r="I223" s="176">
        <v>20</v>
      </c>
      <c r="J223" s="380" t="s">
        <v>19</v>
      </c>
      <c r="K223" s="127" t="s">
        <v>1770</v>
      </c>
      <c r="L223" s="1">
        <v>20</v>
      </c>
      <c r="M223" s="177">
        <f t="shared" si="32"/>
        <v>188</v>
      </c>
      <c r="N223" s="2">
        <v>68.87</v>
      </c>
      <c r="O223" s="169"/>
      <c r="P223" s="178">
        <f t="shared" si="30"/>
        <v>68.87</v>
      </c>
      <c r="Q223" s="179">
        <f t="shared" si="31"/>
        <v>12947.560000000001</v>
      </c>
      <c r="R223" s="127"/>
      <c r="S223" s="158"/>
    </row>
    <row r="224" spans="1:19" ht="32.25" customHeight="1">
      <c r="A224" s="171">
        <v>200</v>
      </c>
      <c r="B224" s="285" t="s">
        <v>552</v>
      </c>
      <c r="C224" s="29" t="s">
        <v>553</v>
      </c>
      <c r="D224" s="7">
        <v>98616</v>
      </c>
      <c r="E224" s="173" t="s">
        <v>18</v>
      </c>
      <c r="F224" s="174" t="s">
        <v>27</v>
      </c>
      <c r="G224" s="175"/>
      <c r="H224" s="384">
        <v>300</v>
      </c>
      <c r="I224" s="176">
        <v>20</v>
      </c>
      <c r="J224" s="166" t="s">
        <v>19</v>
      </c>
      <c r="K224" s="127" t="s">
        <v>1767</v>
      </c>
      <c r="L224" s="1"/>
      <c r="M224" s="177">
        <f t="shared" si="32"/>
        <v>300</v>
      </c>
      <c r="N224" s="2">
        <v>57.14</v>
      </c>
      <c r="O224" s="270">
        <v>34.74</v>
      </c>
      <c r="P224" s="178">
        <f t="shared" si="30"/>
        <v>22.4</v>
      </c>
      <c r="Q224" s="179">
        <f t="shared" si="31"/>
        <v>17142</v>
      </c>
      <c r="R224" s="127"/>
      <c r="S224" s="158"/>
    </row>
    <row r="225" spans="1:19" ht="32.25" customHeight="1">
      <c r="A225" s="171">
        <v>201</v>
      </c>
      <c r="B225" s="284" t="s">
        <v>554</v>
      </c>
      <c r="C225" s="29" t="s">
        <v>555</v>
      </c>
      <c r="D225" s="7"/>
      <c r="E225" s="173" t="s">
        <v>18</v>
      </c>
      <c r="F225" s="174" t="s">
        <v>556</v>
      </c>
      <c r="G225" s="175"/>
      <c r="H225" s="384">
        <v>426</v>
      </c>
      <c r="I225" s="176">
        <v>168</v>
      </c>
      <c r="J225" s="166" t="s">
        <v>19</v>
      </c>
      <c r="K225" s="127" t="s">
        <v>1880</v>
      </c>
      <c r="L225" s="1"/>
      <c r="M225" s="177">
        <f t="shared" si="32"/>
        <v>426</v>
      </c>
      <c r="N225" s="2"/>
      <c r="O225" s="270">
        <v>18.24</v>
      </c>
      <c r="P225" s="178">
        <f t="shared" si="30"/>
        <v>0</v>
      </c>
      <c r="Q225" s="179">
        <f t="shared" si="31"/>
        <v>0</v>
      </c>
      <c r="R225" s="127" t="s">
        <v>1863</v>
      </c>
      <c r="S225" s="158"/>
    </row>
    <row r="226" spans="1:19" ht="32.25" customHeight="1">
      <c r="A226" s="171">
        <v>202</v>
      </c>
      <c r="B226" s="286" t="s">
        <v>557</v>
      </c>
      <c r="C226" s="29" t="s">
        <v>558</v>
      </c>
      <c r="D226" s="7">
        <v>20462</v>
      </c>
      <c r="E226" s="173" t="s">
        <v>18</v>
      </c>
      <c r="F226" s="174" t="s">
        <v>556</v>
      </c>
      <c r="G226" s="175"/>
      <c r="H226" s="393">
        <v>548</v>
      </c>
      <c r="I226" s="190">
        <v>168</v>
      </c>
      <c r="J226" s="166" t="s">
        <v>19</v>
      </c>
      <c r="K226" s="119" t="s">
        <v>1767</v>
      </c>
      <c r="L226" s="132"/>
      <c r="M226" s="189">
        <f t="shared" si="32"/>
        <v>548</v>
      </c>
      <c r="N226" s="130">
        <v>39.36</v>
      </c>
      <c r="O226" s="287">
        <v>18.24</v>
      </c>
      <c r="P226" s="191">
        <f t="shared" si="30"/>
        <v>21.12</v>
      </c>
      <c r="Q226" s="192">
        <f t="shared" si="31"/>
        <v>21569.28</v>
      </c>
      <c r="R226" s="119"/>
      <c r="S226" s="158"/>
    </row>
    <row r="227" spans="1:19" ht="32.25" customHeight="1">
      <c r="A227" s="171">
        <v>203</v>
      </c>
      <c r="B227" s="172" t="s">
        <v>559</v>
      </c>
      <c r="C227" s="172" t="s">
        <v>21</v>
      </c>
      <c r="D227" s="7">
        <v>39746</v>
      </c>
      <c r="E227" s="173"/>
      <c r="F227" s="174" t="s">
        <v>560</v>
      </c>
      <c r="G227" s="175"/>
      <c r="H227" s="384">
        <v>552</v>
      </c>
      <c r="I227" s="176">
        <v>100</v>
      </c>
      <c r="J227" s="380" t="s">
        <v>19</v>
      </c>
      <c r="K227" s="127" t="s">
        <v>1771</v>
      </c>
      <c r="L227" s="1"/>
      <c r="M227" s="177">
        <f t="shared" si="32"/>
        <v>552</v>
      </c>
      <c r="N227" s="2">
        <v>27.66</v>
      </c>
      <c r="O227" s="169"/>
      <c r="P227" s="178">
        <f t="shared" si="30"/>
        <v>27.66</v>
      </c>
      <c r="Q227" s="179">
        <f t="shared" si="31"/>
        <v>15268.32</v>
      </c>
      <c r="R227" s="127"/>
      <c r="S227" s="158"/>
    </row>
    <row r="228" spans="1:19" ht="32.25" customHeight="1">
      <c r="A228" s="171">
        <v>204</v>
      </c>
      <c r="B228" s="172" t="s">
        <v>561</v>
      </c>
      <c r="C228" s="29" t="s">
        <v>562</v>
      </c>
      <c r="D228" s="7" t="s">
        <v>1716</v>
      </c>
      <c r="E228" s="173" t="s">
        <v>438</v>
      </c>
      <c r="F228" s="174" t="s">
        <v>563</v>
      </c>
      <c r="G228" s="175"/>
      <c r="H228" s="384">
        <v>107</v>
      </c>
      <c r="I228" s="176">
        <v>18</v>
      </c>
      <c r="J228" s="166" t="s">
        <v>19</v>
      </c>
      <c r="K228" s="127" t="s">
        <v>1764</v>
      </c>
      <c r="L228" s="1"/>
      <c r="M228" s="177">
        <f t="shared" si="32"/>
        <v>107</v>
      </c>
      <c r="N228" s="2">
        <v>85.14</v>
      </c>
      <c r="O228" s="169"/>
      <c r="P228" s="178">
        <f t="shared" si="30"/>
        <v>85.14</v>
      </c>
      <c r="Q228" s="179">
        <f t="shared" si="31"/>
        <v>9109.98</v>
      </c>
      <c r="R228" s="127"/>
      <c r="S228" s="158"/>
    </row>
    <row r="229" spans="1:19" ht="32.25" customHeight="1">
      <c r="A229" s="171">
        <v>205</v>
      </c>
      <c r="B229" s="172" t="s">
        <v>564</v>
      </c>
      <c r="C229" s="172" t="s">
        <v>21</v>
      </c>
      <c r="D229" s="7">
        <v>12325</v>
      </c>
      <c r="E229" s="173"/>
      <c r="F229" s="174" t="s">
        <v>565</v>
      </c>
      <c r="G229" s="175"/>
      <c r="H229" s="384">
        <v>110</v>
      </c>
      <c r="I229" s="176">
        <v>360</v>
      </c>
      <c r="J229" s="380" t="s">
        <v>19</v>
      </c>
      <c r="K229" s="127" t="s">
        <v>1772</v>
      </c>
      <c r="L229" s="1"/>
      <c r="M229" s="177">
        <f t="shared" si="32"/>
        <v>110</v>
      </c>
      <c r="N229" s="2">
        <v>15.62</v>
      </c>
      <c r="O229" s="169"/>
      <c r="P229" s="178">
        <f t="shared" si="30"/>
        <v>15.62</v>
      </c>
      <c r="Q229" s="179">
        <f t="shared" si="31"/>
        <v>1718.1999999999998</v>
      </c>
      <c r="R229" s="127"/>
      <c r="S229" s="158"/>
    </row>
    <row r="230" spans="1:19" ht="32.25" customHeight="1">
      <c r="A230" s="160">
        <v>206</v>
      </c>
      <c r="B230" s="264" t="s">
        <v>1526</v>
      </c>
      <c r="C230" s="87" t="s">
        <v>1525</v>
      </c>
      <c r="D230" s="90">
        <v>100376</v>
      </c>
      <c r="E230" s="162" t="s">
        <v>184</v>
      </c>
      <c r="F230" s="163" t="s">
        <v>1527</v>
      </c>
      <c r="G230" s="164" t="s">
        <v>1531</v>
      </c>
      <c r="H230" s="383">
        <v>227.5</v>
      </c>
      <c r="I230" s="165">
        <v>120</v>
      </c>
      <c r="J230" s="166" t="s">
        <v>19</v>
      </c>
      <c r="K230" s="82" t="s">
        <v>1739</v>
      </c>
      <c r="L230" s="83"/>
      <c r="M230" s="167">
        <f t="shared" si="32"/>
        <v>228</v>
      </c>
      <c r="N230" s="84">
        <v>32.91</v>
      </c>
      <c r="O230" s="254">
        <v>4.66</v>
      </c>
      <c r="P230" s="168">
        <f t="shared" si="30"/>
        <v>28.249999999999996</v>
      </c>
      <c r="Q230" s="170">
        <f t="shared" si="31"/>
        <v>7503.48</v>
      </c>
      <c r="R230" s="82"/>
      <c r="S230" s="255"/>
    </row>
    <row r="231" spans="1:19" ht="32.25" customHeight="1">
      <c r="A231" s="160">
        <v>207</v>
      </c>
      <c r="B231" s="264" t="s">
        <v>1522</v>
      </c>
      <c r="C231" s="87" t="s">
        <v>1521</v>
      </c>
      <c r="D231" s="90" t="s">
        <v>1814</v>
      </c>
      <c r="E231" s="162" t="s">
        <v>78</v>
      </c>
      <c r="F231" s="163" t="s">
        <v>566</v>
      </c>
      <c r="G231" s="164" t="s">
        <v>1532</v>
      </c>
      <c r="H231" s="383">
        <v>101</v>
      </c>
      <c r="I231" s="165">
        <v>369</v>
      </c>
      <c r="J231" s="166" t="s">
        <v>19</v>
      </c>
      <c r="K231" s="82" t="s">
        <v>1773</v>
      </c>
      <c r="L231" s="83"/>
      <c r="M231" s="167">
        <f t="shared" si="32"/>
        <v>101</v>
      </c>
      <c r="N231" s="84">
        <v>80.21</v>
      </c>
      <c r="O231" s="270">
        <v>13.19</v>
      </c>
      <c r="P231" s="168">
        <f t="shared" si="30"/>
        <v>67.02</v>
      </c>
      <c r="Q231" s="170">
        <f t="shared" si="31"/>
        <v>8101.209999999999</v>
      </c>
      <c r="R231" s="82" t="s">
        <v>1854</v>
      </c>
      <c r="S231" s="255"/>
    </row>
    <row r="232" spans="1:19" ht="32.25" customHeight="1">
      <c r="A232" s="160">
        <v>208</v>
      </c>
      <c r="B232" s="264" t="s">
        <v>1529</v>
      </c>
      <c r="C232" s="87" t="s">
        <v>1534</v>
      </c>
      <c r="D232" s="90">
        <v>100374</v>
      </c>
      <c r="E232" s="162" t="s">
        <v>184</v>
      </c>
      <c r="F232" s="163" t="s">
        <v>1528</v>
      </c>
      <c r="G232" s="164" t="s">
        <v>1533</v>
      </c>
      <c r="H232" s="383">
        <v>319.75</v>
      </c>
      <c r="I232" s="165">
        <v>144</v>
      </c>
      <c r="J232" s="166" t="s">
        <v>19</v>
      </c>
      <c r="K232" s="82" t="s">
        <v>1739</v>
      </c>
      <c r="L232" s="83"/>
      <c r="M232" s="167">
        <f t="shared" si="32"/>
        <v>320</v>
      </c>
      <c r="N232" s="84">
        <v>47.51</v>
      </c>
      <c r="O232" s="254">
        <v>9.2</v>
      </c>
      <c r="P232" s="168">
        <f t="shared" si="30"/>
        <v>38.31</v>
      </c>
      <c r="Q232" s="170">
        <f t="shared" si="31"/>
        <v>15203.199999999999</v>
      </c>
      <c r="R232" s="82"/>
      <c r="S232" s="158"/>
    </row>
    <row r="233" spans="1:19" ht="32.25" customHeight="1">
      <c r="A233" s="160">
        <v>209</v>
      </c>
      <c r="B233" s="264" t="s">
        <v>1530</v>
      </c>
      <c r="C233" s="88" t="s">
        <v>1523</v>
      </c>
      <c r="D233" s="90" t="s">
        <v>1814</v>
      </c>
      <c r="E233" s="162" t="s">
        <v>78</v>
      </c>
      <c r="F233" s="163" t="s">
        <v>1524</v>
      </c>
      <c r="G233" s="164" t="s">
        <v>1634</v>
      </c>
      <c r="H233" s="383">
        <v>126</v>
      </c>
      <c r="I233" s="165">
        <v>320</v>
      </c>
      <c r="J233" s="166" t="s">
        <v>19</v>
      </c>
      <c r="K233" s="82" t="s">
        <v>1773</v>
      </c>
      <c r="L233" s="83"/>
      <c r="M233" s="167">
        <f t="shared" si="32"/>
        <v>126</v>
      </c>
      <c r="N233" s="84">
        <v>61.43</v>
      </c>
      <c r="O233" s="270">
        <v>11.28</v>
      </c>
      <c r="P233" s="168">
        <f t="shared" si="30"/>
        <v>50.15</v>
      </c>
      <c r="Q233" s="170">
        <f t="shared" si="31"/>
        <v>7740.18</v>
      </c>
      <c r="R233" s="82" t="s">
        <v>1854</v>
      </c>
      <c r="S233" s="158"/>
    </row>
    <row r="234" spans="1:19" ht="32.25" customHeight="1">
      <c r="A234" s="171">
        <v>210</v>
      </c>
      <c r="B234" s="172" t="s">
        <v>567</v>
      </c>
      <c r="C234" s="172" t="s">
        <v>21</v>
      </c>
      <c r="D234" s="7">
        <v>30125</v>
      </c>
      <c r="E234" s="173"/>
      <c r="F234" s="174" t="s">
        <v>533</v>
      </c>
      <c r="G234" s="175"/>
      <c r="H234" s="384">
        <v>120</v>
      </c>
      <c r="I234" s="176">
        <v>30</v>
      </c>
      <c r="J234" s="380" t="s">
        <v>19</v>
      </c>
      <c r="K234" s="408" t="s">
        <v>1756</v>
      </c>
      <c r="L234" s="1"/>
      <c r="M234" s="177">
        <f t="shared" si="32"/>
        <v>120</v>
      </c>
      <c r="N234" s="2">
        <v>43.67</v>
      </c>
      <c r="O234" s="169"/>
      <c r="P234" s="178">
        <f t="shared" si="30"/>
        <v>43.67</v>
      </c>
      <c r="Q234" s="179">
        <f t="shared" si="31"/>
        <v>5240.400000000001</v>
      </c>
      <c r="R234" s="127"/>
      <c r="S234" s="158"/>
    </row>
    <row r="235" spans="1:19" ht="32.25" customHeight="1">
      <c r="A235" s="171">
        <v>211</v>
      </c>
      <c r="B235" s="172" t="s">
        <v>568</v>
      </c>
      <c r="C235" s="29" t="s">
        <v>569</v>
      </c>
      <c r="D235" s="7">
        <v>16797</v>
      </c>
      <c r="E235" s="173"/>
      <c r="F235" s="174" t="s">
        <v>570</v>
      </c>
      <c r="G235" s="175"/>
      <c r="H235" s="384">
        <v>558</v>
      </c>
      <c r="I235" s="176">
        <v>27</v>
      </c>
      <c r="J235" s="166" t="s">
        <v>19</v>
      </c>
      <c r="K235" s="408" t="s">
        <v>1777</v>
      </c>
      <c r="L235" s="1"/>
      <c r="M235" s="177">
        <f t="shared" si="32"/>
        <v>558</v>
      </c>
      <c r="N235" s="2">
        <v>14.76</v>
      </c>
      <c r="O235" s="169"/>
      <c r="P235" s="178">
        <f t="shared" si="30"/>
        <v>14.76</v>
      </c>
      <c r="Q235" s="179">
        <f t="shared" si="31"/>
        <v>8236.08</v>
      </c>
      <c r="R235" s="127"/>
      <c r="S235" s="158"/>
    </row>
    <row r="236" spans="1:19" ht="32.25" customHeight="1">
      <c r="A236" s="171">
        <v>212</v>
      </c>
      <c r="B236" s="172" t="s">
        <v>571</v>
      </c>
      <c r="C236" s="29" t="s">
        <v>572</v>
      </c>
      <c r="D236" s="7">
        <v>16799</v>
      </c>
      <c r="E236" s="173"/>
      <c r="F236" s="174" t="s">
        <v>570</v>
      </c>
      <c r="G236" s="175"/>
      <c r="H236" s="384">
        <v>398</v>
      </c>
      <c r="I236" s="176">
        <v>27</v>
      </c>
      <c r="J236" s="166" t="s">
        <v>19</v>
      </c>
      <c r="K236" s="408" t="s">
        <v>1776</v>
      </c>
      <c r="L236" s="1"/>
      <c r="M236" s="177">
        <f t="shared" si="32"/>
        <v>398</v>
      </c>
      <c r="N236" s="2">
        <v>15.62</v>
      </c>
      <c r="O236" s="169"/>
      <c r="P236" s="178">
        <f t="shared" si="30"/>
        <v>15.62</v>
      </c>
      <c r="Q236" s="179">
        <f t="shared" si="31"/>
        <v>6216.759999999999</v>
      </c>
      <c r="R236" s="127"/>
      <c r="S236" s="158"/>
    </row>
    <row r="237" spans="1:19" ht="32.25" customHeight="1">
      <c r="A237" s="171">
        <v>213</v>
      </c>
      <c r="B237" s="252" t="s">
        <v>573</v>
      </c>
      <c r="C237" s="29" t="s">
        <v>574</v>
      </c>
      <c r="D237" s="7">
        <v>39019</v>
      </c>
      <c r="E237" s="173" t="s">
        <v>62</v>
      </c>
      <c r="F237" s="174" t="s">
        <v>575</v>
      </c>
      <c r="G237" s="175" t="s">
        <v>576</v>
      </c>
      <c r="H237" s="384">
        <v>438</v>
      </c>
      <c r="I237" s="176">
        <v>24</v>
      </c>
      <c r="J237" s="166" t="s">
        <v>19</v>
      </c>
      <c r="K237" s="408" t="s">
        <v>1724</v>
      </c>
      <c r="L237" s="1"/>
      <c r="M237" s="177">
        <f t="shared" si="32"/>
        <v>438</v>
      </c>
      <c r="N237" s="2">
        <v>68.77</v>
      </c>
      <c r="O237" s="270">
        <v>21.82</v>
      </c>
      <c r="P237" s="178">
        <f t="shared" si="30"/>
        <v>46.949999999999996</v>
      </c>
      <c r="Q237" s="179">
        <f t="shared" si="31"/>
        <v>30121.26</v>
      </c>
      <c r="R237" s="127"/>
      <c r="S237" s="158"/>
    </row>
    <row r="238" spans="1:19" ht="32.25" customHeight="1">
      <c r="A238" s="171">
        <v>214</v>
      </c>
      <c r="B238" s="252" t="s">
        <v>577</v>
      </c>
      <c r="C238" s="29" t="s">
        <v>578</v>
      </c>
      <c r="D238" s="7">
        <v>39016</v>
      </c>
      <c r="E238" s="173" t="s">
        <v>25</v>
      </c>
      <c r="F238" s="174" t="s">
        <v>201</v>
      </c>
      <c r="G238" s="175" t="s">
        <v>579</v>
      </c>
      <c r="H238" s="384">
        <v>345</v>
      </c>
      <c r="I238" s="176">
        <v>30</v>
      </c>
      <c r="J238" s="166" t="s">
        <v>19</v>
      </c>
      <c r="K238" s="408" t="s">
        <v>1774</v>
      </c>
      <c r="L238" s="1"/>
      <c r="M238" s="177">
        <f t="shared" si="32"/>
        <v>345</v>
      </c>
      <c r="N238" s="2">
        <v>99.12</v>
      </c>
      <c r="O238" s="270">
        <v>24.55</v>
      </c>
      <c r="P238" s="178">
        <f t="shared" si="30"/>
        <v>74.57000000000001</v>
      </c>
      <c r="Q238" s="179">
        <f t="shared" si="31"/>
        <v>34196.4</v>
      </c>
      <c r="R238" s="127"/>
      <c r="S238" s="158"/>
    </row>
    <row r="239" spans="1:19" ht="32.25" customHeight="1">
      <c r="A239" s="171">
        <v>215</v>
      </c>
      <c r="B239" s="252" t="s">
        <v>580</v>
      </c>
      <c r="C239" s="85" t="s">
        <v>581</v>
      </c>
      <c r="D239" s="7">
        <v>98643</v>
      </c>
      <c r="E239" s="173" t="s">
        <v>18</v>
      </c>
      <c r="F239" s="174" t="s">
        <v>582</v>
      </c>
      <c r="G239" s="175" t="s">
        <v>583</v>
      </c>
      <c r="H239" s="384">
        <v>160</v>
      </c>
      <c r="I239" s="176">
        <v>140</v>
      </c>
      <c r="J239" s="166" t="s">
        <v>19</v>
      </c>
      <c r="K239" s="408" t="s">
        <v>1767</v>
      </c>
      <c r="L239" s="1"/>
      <c r="M239" s="177">
        <f t="shared" si="32"/>
        <v>160</v>
      </c>
      <c r="N239" s="2">
        <v>78.6</v>
      </c>
      <c r="O239" s="270">
        <v>15.5</v>
      </c>
      <c r="P239" s="178">
        <f t="shared" si="30"/>
        <v>63.099999999999994</v>
      </c>
      <c r="Q239" s="179">
        <f t="shared" si="31"/>
        <v>12576</v>
      </c>
      <c r="R239" s="127"/>
      <c r="S239" s="158"/>
    </row>
    <row r="240" spans="1:19" ht="32.25" customHeight="1">
      <c r="A240" s="160">
        <v>216</v>
      </c>
      <c r="B240" s="288" t="s">
        <v>1691</v>
      </c>
      <c r="C240" s="87" t="s">
        <v>1633</v>
      </c>
      <c r="D240" s="90">
        <v>20465</v>
      </c>
      <c r="E240" s="162" t="s">
        <v>18</v>
      </c>
      <c r="F240" s="163" t="s">
        <v>584</v>
      </c>
      <c r="G240" s="164" t="s">
        <v>585</v>
      </c>
      <c r="H240" s="383">
        <v>115</v>
      </c>
      <c r="I240" s="165">
        <v>288</v>
      </c>
      <c r="J240" s="166" t="s">
        <v>19</v>
      </c>
      <c r="K240" s="82" t="s">
        <v>1767</v>
      </c>
      <c r="L240" s="83"/>
      <c r="M240" s="167">
        <f t="shared" si="32"/>
        <v>115</v>
      </c>
      <c r="N240" s="84">
        <v>77.86</v>
      </c>
      <c r="O240" s="270">
        <v>23.46</v>
      </c>
      <c r="P240" s="168">
        <f t="shared" si="30"/>
        <v>54.4</v>
      </c>
      <c r="Q240" s="170">
        <f t="shared" si="31"/>
        <v>8953.9</v>
      </c>
      <c r="R240" s="82"/>
      <c r="S240" s="158"/>
    </row>
    <row r="241" spans="1:19" ht="32.25" customHeight="1">
      <c r="A241" s="160">
        <v>217</v>
      </c>
      <c r="B241" s="161" t="s">
        <v>1678</v>
      </c>
      <c r="C241" s="89" t="s">
        <v>1680</v>
      </c>
      <c r="D241" s="90" t="s">
        <v>1814</v>
      </c>
      <c r="E241" s="162"/>
      <c r="F241" s="163" t="s">
        <v>1681</v>
      </c>
      <c r="G241" s="164" t="s">
        <v>1683</v>
      </c>
      <c r="H241" s="383">
        <v>315</v>
      </c>
      <c r="I241" s="165">
        <v>48</v>
      </c>
      <c r="J241" s="166" t="s">
        <v>19</v>
      </c>
      <c r="K241" s="82" t="s">
        <v>1775</v>
      </c>
      <c r="L241" s="83"/>
      <c r="M241" s="167">
        <f t="shared" si="32"/>
        <v>315</v>
      </c>
      <c r="N241" s="84">
        <v>49.03</v>
      </c>
      <c r="O241" s="169"/>
      <c r="P241" s="168">
        <f aca="true" t="shared" si="33" ref="P241:P259">IF((ISBLANK(N241)=FALSE),(N241-O241),)</f>
        <v>49.03</v>
      </c>
      <c r="Q241" s="170">
        <f t="shared" si="31"/>
        <v>15444.45</v>
      </c>
      <c r="R241" s="82"/>
      <c r="S241" s="158"/>
    </row>
    <row r="242" spans="1:19" ht="32.25" customHeight="1">
      <c r="A242" s="160">
        <v>218</v>
      </c>
      <c r="B242" s="161" t="s">
        <v>1679</v>
      </c>
      <c r="C242" s="89" t="s">
        <v>1682</v>
      </c>
      <c r="D242" s="90" t="s">
        <v>1814</v>
      </c>
      <c r="E242" s="162"/>
      <c r="F242" s="163" t="s">
        <v>1681</v>
      </c>
      <c r="G242" s="164" t="s">
        <v>1683</v>
      </c>
      <c r="H242" s="383">
        <v>298</v>
      </c>
      <c r="I242" s="165">
        <v>48</v>
      </c>
      <c r="J242" s="166" t="s">
        <v>19</v>
      </c>
      <c r="K242" s="82" t="s">
        <v>1775</v>
      </c>
      <c r="L242" s="83"/>
      <c r="M242" s="167">
        <f>ROUND(IF(ISBLANK(L242)=TRUE,H242,(H242*I242)/L242),0)</f>
        <v>298</v>
      </c>
      <c r="N242" s="84">
        <v>49.03</v>
      </c>
      <c r="O242" s="169"/>
      <c r="P242" s="168">
        <f t="shared" si="33"/>
        <v>49.03</v>
      </c>
      <c r="Q242" s="170">
        <f t="shared" si="31"/>
        <v>14610.94</v>
      </c>
      <c r="R242" s="82"/>
      <c r="S242" s="158"/>
    </row>
    <row r="243" spans="1:19" ht="32.25" customHeight="1">
      <c r="A243" s="171">
        <v>219</v>
      </c>
      <c r="B243" s="172" t="s">
        <v>587</v>
      </c>
      <c r="C243" s="172" t="s">
        <v>21</v>
      </c>
      <c r="D243" s="7">
        <v>30460</v>
      </c>
      <c r="E243" s="173"/>
      <c r="F243" s="174" t="s">
        <v>588</v>
      </c>
      <c r="G243" s="175"/>
      <c r="H243" s="384">
        <v>274</v>
      </c>
      <c r="I243" s="176">
        <v>100</v>
      </c>
      <c r="J243" s="380" t="s">
        <v>19</v>
      </c>
      <c r="K243" s="408" t="s">
        <v>1772</v>
      </c>
      <c r="L243" s="1"/>
      <c r="M243" s="177">
        <f t="shared" si="32"/>
        <v>274</v>
      </c>
      <c r="N243" s="2">
        <v>17.12</v>
      </c>
      <c r="O243" s="169"/>
      <c r="P243" s="178">
        <f t="shared" si="33"/>
        <v>17.12</v>
      </c>
      <c r="Q243" s="179">
        <f t="shared" si="31"/>
        <v>4690.88</v>
      </c>
      <c r="R243" s="127"/>
      <c r="S243" s="158"/>
    </row>
    <row r="244" spans="1:19" ht="32.25" customHeight="1">
      <c r="A244" s="171">
        <v>220</v>
      </c>
      <c r="B244" s="172" t="s">
        <v>589</v>
      </c>
      <c r="C244" s="172" t="s">
        <v>21</v>
      </c>
      <c r="D244" s="7">
        <v>30470</v>
      </c>
      <c r="E244" s="173"/>
      <c r="F244" s="174" t="s">
        <v>590</v>
      </c>
      <c r="G244" s="175" t="s">
        <v>591</v>
      </c>
      <c r="H244" s="384">
        <v>108</v>
      </c>
      <c r="I244" s="176">
        <v>5</v>
      </c>
      <c r="J244" s="380" t="s">
        <v>19</v>
      </c>
      <c r="K244" s="408" t="s">
        <v>1778</v>
      </c>
      <c r="L244" s="1">
        <v>5</v>
      </c>
      <c r="M244" s="177">
        <f t="shared" si="32"/>
        <v>108</v>
      </c>
      <c r="N244" s="2">
        <v>9.68</v>
      </c>
      <c r="O244" s="169"/>
      <c r="P244" s="178">
        <f t="shared" si="33"/>
        <v>9.68</v>
      </c>
      <c r="Q244" s="179">
        <f t="shared" si="31"/>
        <v>1045.44</v>
      </c>
      <c r="R244" s="127" t="s">
        <v>1881</v>
      </c>
      <c r="S244" s="158"/>
    </row>
    <row r="245" spans="1:19" ht="32.25" customHeight="1">
      <c r="A245" s="171">
        <v>221</v>
      </c>
      <c r="B245" s="172" t="s">
        <v>592</v>
      </c>
      <c r="C245" s="25" t="s">
        <v>593</v>
      </c>
      <c r="D245" s="7">
        <v>30440</v>
      </c>
      <c r="E245" s="173" t="s">
        <v>62</v>
      </c>
      <c r="F245" s="174" t="s">
        <v>594</v>
      </c>
      <c r="G245" s="175" t="s">
        <v>595</v>
      </c>
      <c r="H245" s="384">
        <v>105</v>
      </c>
      <c r="I245" s="176">
        <v>12</v>
      </c>
      <c r="J245" s="166" t="s">
        <v>19</v>
      </c>
      <c r="K245" s="408" t="s">
        <v>1724</v>
      </c>
      <c r="L245" s="1"/>
      <c r="M245" s="177">
        <f t="shared" si="32"/>
        <v>105</v>
      </c>
      <c r="N245" s="2">
        <v>46.57</v>
      </c>
      <c r="O245" s="169"/>
      <c r="P245" s="178">
        <f t="shared" si="33"/>
        <v>46.57</v>
      </c>
      <c r="Q245" s="179">
        <f t="shared" si="31"/>
        <v>4889.85</v>
      </c>
      <c r="R245" s="127"/>
      <c r="S245" s="158"/>
    </row>
    <row r="246" spans="1:19" ht="32.25" customHeight="1">
      <c r="A246" s="173">
        <v>222</v>
      </c>
      <c r="B246" s="172" t="s">
        <v>596</v>
      </c>
      <c r="C246" s="172" t="s">
        <v>21</v>
      </c>
      <c r="D246" s="7">
        <v>29744</v>
      </c>
      <c r="E246" s="173"/>
      <c r="F246" s="174" t="s">
        <v>597</v>
      </c>
      <c r="G246" s="175"/>
      <c r="H246" s="384">
        <v>96</v>
      </c>
      <c r="I246" s="176">
        <v>6</v>
      </c>
      <c r="J246" s="380" t="s">
        <v>19</v>
      </c>
      <c r="K246" s="408" t="s">
        <v>1811</v>
      </c>
      <c r="L246" s="1"/>
      <c r="M246" s="177">
        <f t="shared" si="32"/>
        <v>96</v>
      </c>
      <c r="N246" s="2">
        <v>13.12</v>
      </c>
      <c r="O246" s="169"/>
      <c r="P246" s="178">
        <f t="shared" si="33"/>
        <v>13.12</v>
      </c>
      <c r="Q246" s="179">
        <f t="shared" si="31"/>
        <v>1259.52</v>
      </c>
      <c r="R246" s="127"/>
      <c r="S246" s="158"/>
    </row>
    <row r="247" spans="1:19" ht="32.25" customHeight="1">
      <c r="A247" s="436">
        <v>223</v>
      </c>
      <c r="B247" s="453" t="s">
        <v>598</v>
      </c>
      <c r="C247" s="35" t="s">
        <v>599</v>
      </c>
      <c r="D247" s="471">
        <v>30585</v>
      </c>
      <c r="E247" s="173" t="s">
        <v>305</v>
      </c>
      <c r="F247" s="289" t="s">
        <v>540</v>
      </c>
      <c r="G247" s="290" t="s">
        <v>600</v>
      </c>
      <c r="H247" s="441">
        <v>1120</v>
      </c>
      <c r="I247" s="477">
        <v>20</v>
      </c>
      <c r="J247" s="166" t="s">
        <v>19</v>
      </c>
      <c r="K247" s="424" t="s">
        <v>1779</v>
      </c>
      <c r="L247" s="432"/>
      <c r="M247" s="434">
        <f t="shared" si="32"/>
        <v>1120</v>
      </c>
      <c r="N247" s="416">
        <v>24.56</v>
      </c>
      <c r="O247" s="418"/>
      <c r="P247" s="420">
        <f t="shared" si="33"/>
        <v>24.56</v>
      </c>
      <c r="Q247" s="422">
        <f t="shared" si="31"/>
        <v>27507.199999999997</v>
      </c>
      <c r="R247" s="424"/>
      <c r="S247" s="158"/>
    </row>
    <row r="248" spans="1:19" ht="32.25" customHeight="1">
      <c r="A248" s="436"/>
      <c r="B248" s="453"/>
      <c r="C248" s="35" t="s">
        <v>601</v>
      </c>
      <c r="D248" s="472"/>
      <c r="E248" s="173" t="s">
        <v>82</v>
      </c>
      <c r="F248" s="289" t="s">
        <v>602</v>
      </c>
      <c r="G248" s="290" t="s">
        <v>603</v>
      </c>
      <c r="H248" s="442" t="e">
        <v>#N/A</v>
      </c>
      <c r="I248" s="477"/>
      <c r="J248" s="166" t="s">
        <v>19</v>
      </c>
      <c r="K248" s="425"/>
      <c r="L248" s="433"/>
      <c r="M248" s="435" t="e">
        <f t="shared" si="32"/>
        <v>#N/A</v>
      </c>
      <c r="N248" s="417"/>
      <c r="O248" s="419"/>
      <c r="P248" s="421">
        <f t="shared" si="33"/>
        <v>0</v>
      </c>
      <c r="Q248" s="423"/>
      <c r="R248" s="425"/>
      <c r="S248" s="158"/>
    </row>
    <row r="249" spans="1:19" ht="32.25" customHeight="1">
      <c r="A249" s="171">
        <v>224</v>
      </c>
      <c r="B249" s="172" t="s">
        <v>604</v>
      </c>
      <c r="C249" s="29" t="s">
        <v>605</v>
      </c>
      <c r="D249" s="7">
        <v>30531</v>
      </c>
      <c r="E249" s="173" t="s">
        <v>82</v>
      </c>
      <c r="F249" s="174" t="s">
        <v>606</v>
      </c>
      <c r="G249" s="175" t="s">
        <v>607</v>
      </c>
      <c r="H249" s="384">
        <v>46</v>
      </c>
      <c r="I249" s="176">
        <v>12</v>
      </c>
      <c r="J249" s="166" t="s">
        <v>19</v>
      </c>
      <c r="K249" s="127" t="s">
        <v>1780</v>
      </c>
      <c r="L249" s="1"/>
      <c r="M249" s="177">
        <f t="shared" si="32"/>
        <v>46</v>
      </c>
      <c r="N249" s="2">
        <v>14.55</v>
      </c>
      <c r="O249" s="169"/>
      <c r="P249" s="178">
        <f t="shared" si="33"/>
        <v>14.55</v>
      </c>
      <c r="Q249" s="179">
        <f aca="true" t="shared" si="34" ref="Q249:Q259">M249*N249</f>
        <v>669.3000000000001</v>
      </c>
      <c r="R249" s="127"/>
      <c r="S249" s="158"/>
    </row>
    <row r="250" spans="1:19" ht="32.25" customHeight="1">
      <c r="A250" s="171">
        <v>225</v>
      </c>
      <c r="B250" s="172" t="s">
        <v>608</v>
      </c>
      <c r="C250" s="29" t="s">
        <v>609</v>
      </c>
      <c r="D250" s="7" t="s">
        <v>1814</v>
      </c>
      <c r="E250" s="173" t="s">
        <v>62</v>
      </c>
      <c r="F250" s="174" t="s">
        <v>610</v>
      </c>
      <c r="G250" s="175"/>
      <c r="H250" s="384">
        <v>220</v>
      </c>
      <c r="I250" s="176">
        <v>6</v>
      </c>
      <c r="J250" s="166" t="s">
        <v>19</v>
      </c>
      <c r="K250" s="402" t="s">
        <v>1781</v>
      </c>
      <c r="L250" s="1"/>
      <c r="M250" s="177">
        <f t="shared" si="32"/>
        <v>220</v>
      </c>
      <c r="N250" s="2">
        <v>20.09</v>
      </c>
      <c r="O250" s="169"/>
      <c r="P250" s="178">
        <f t="shared" si="33"/>
        <v>20.09</v>
      </c>
      <c r="Q250" s="179">
        <f t="shared" si="34"/>
        <v>4419.8</v>
      </c>
      <c r="R250" s="127" t="s">
        <v>1849</v>
      </c>
      <c r="S250" s="158"/>
    </row>
    <row r="251" spans="1:19" ht="32.25" customHeight="1">
      <c r="A251" s="171">
        <v>226</v>
      </c>
      <c r="B251" s="172" t="s">
        <v>611</v>
      </c>
      <c r="C251" s="172" t="s">
        <v>21</v>
      </c>
      <c r="D251" s="7">
        <v>30570</v>
      </c>
      <c r="E251" s="173"/>
      <c r="F251" s="174" t="s">
        <v>612</v>
      </c>
      <c r="G251" s="175"/>
      <c r="H251" s="384">
        <v>46</v>
      </c>
      <c r="I251" s="176">
        <v>12</v>
      </c>
      <c r="J251" s="380" t="s">
        <v>19</v>
      </c>
      <c r="K251" s="402" t="s">
        <v>1810</v>
      </c>
      <c r="L251" s="1">
        <v>12</v>
      </c>
      <c r="M251" s="177">
        <f t="shared" si="32"/>
        <v>46</v>
      </c>
      <c r="N251" s="2">
        <v>7.18</v>
      </c>
      <c r="O251" s="169"/>
      <c r="P251" s="178">
        <f t="shared" si="33"/>
        <v>7.18</v>
      </c>
      <c r="Q251" s="179">
        <f t="shared" si="34"/>
        <v>330.28</v>
      </c>
      <c r="R251" s="127"/>
      <c r="S251" s="158"/>
    </row>
    <row r="252" spans="1:19" ht="32.25" customHeight="1">
      <c r="A252" s="171">
        <v>227</v>
      </c>
      <c r="B252" s="172" t="s">
        <v>613</v>
      </c>
      <c r="C252" s="172" t="s">
        <v>21</v>
      </c>
      <c r="D252" s="7">
        <v>30555</v>
      </c>
      <c r="E252" s="173"/>
      <c r="F252" s="174" t="s">
        <v>612</v>
      </c>
      <c r="G252" s="175"/>
      <c r="H252" s="384">
        <v>160</v>
      </c>
      <c r="I252" s="176">
        <v>12</v>
      </c>
      <c r="J252" s="380" t="s">
        <v>19</v>
      </c>
      <c r="K252" s="402" t="s">
        <v>1810</v>
      </c>
      <c r="L252" s="1">
        <v>12</v>
      </c>
      <c r="M252" s="177">
        <f t="shared" si="32"/>
        <v>160</v>
      </c>
      <c r="N252" s="2">
        <v>7.18</v>
      </c>
      <c r="O252" s="169"/>
      <c r="P252" s="178">
        <f t="shared" si="33"/>
        <v>7.18</v>
      </c>
      <c r="Q252" s="179">
        <f t="shared" si="34"/>
        <v>1148.8</v>
      </c>
      <c r="R252" s="127"/>
      <c r="S252" s="158"/>
    </row>
    <row r="253" spans="1:19" ht="32.25" customHeight="1">
      <c r="A253" s="171">
        <v>228</v>
      </c>
      <c r="B253" s="172" t="s">
        <v>614</v>
      </c>
      <c r="C253" s="172" t="s">
        <v>21</v>
      </c>
      <c r="D253" s="7">
        <v>30573</v>
      </c>
      <c r="E253" s="173"/>
      <c r="F253" s="174" t="s">
        <v>612</v>
      </c>
      <c r="G253" s="175"/>
      <c r="H253" s="384">
        <v>170</v>
      </c>
      <c r="I253" s="176">
        <v>12</v>
      </c>
      <c r="J253" s="380" t="s">
        <v>19</v>
      </c>
      <c r="K253" s="402" t="s">
        <v>1810</v>
      </c>
      <c r="L253" s="1">
        <v>12</v>
      </c>
      <c r="M253" s="177">
        <f t="shared" si="32"/>
        <v>170</v>
      </c>
      <c r="N253" s="2">
        <v>7.18</v>
      </c>
      <c r="O253" s="169"/>
      <c r="P253" s="178">
        <f t="shared" si="33"/>
        <v>7.18</v>
      </c>
      <c r="Q253" s="179">
        <f t="shared" si="34"/>
        <v>1220.6</v>
      </c>
      <c r="R253" s="127"/>
      <c r="S253" s="158"/>
    </row>
    <row r="254" spans="1:19" ht="32.25" customHeight="1">
      <c r="A254" s="171">
        <v>229</v>
      </c>
      <c r="B254" s="172" t="s">
        <v>615</v>
      </c>
      <c r="C254" s="29" t="s">
        <v>616</v>
      </c>
      <c r="D254" s="7">
        <v>99577</v>
      </c>
      <c r="E254" s="173" t="s">
        <v>132</v>
      </c>
      <c r="F254" s="174" t="s">
        <v>617</v>
      </c>
      <c r="G254" s="175" t="s">
        <v>618</v>
      </c>
      <c r="H254" s="384">
        <v>128</v>
      </c>
      <c r="I254" s="176">
        <v>6</v>
      </c>
      <c r="J254" s="166" t="s">
        <v>19</v>
      </c>
      <c r="K254" s="402" t="s">
        <v>1729</v>
      </c>
      <c r="L254" s="1"/>
      <c r="M254" s="177">
        <f t="shared" si="32"/>
        <v>128</v>
      </c>
      <c r="N254" s="2">
        <v>27.97</v>
      </c>
      <c r="O254" s="169"/>
      <c r="P254" s="178">
        <f t="shared" si="33"/>
        <v>27.97</v>
      </c>
      <c r="Q254" s="179">
        <f t="shared" si="34"/>
        <v>3580.16</v>
      </c>
      <c r="R254" s="127"/>
      <c r="S254" s="158"/>
    </row>
    <row r="255" spans="1:19" ht="32.25" customHeight="1">
      <c r="A255" s="171">
        <v>230</v>
      </c>
      <c r="B255" s="172" t="s">
        <v>619</v>
      </c>
      <c r="C255" s="29" t="s">
        <v>620</v>
      </c>
      <c r="D255" s="7">
        <v>30576</v>
      </c>
      <c r="E255" s="173" t="s">
        <v>132</v>
      </c>
      <c r="F255" s="174" t="s">
        <v>617</v>
      </c>
      <c r="G255" s="175" t="s">
        <v>618</v>
      </c>
      <c r="H255" s="384">
        <v>90</v>
      </c>
      <c r="I255" s="176">
        <v>6</v>
      </c>
      <c r="J255" s="166" t="s">
        <v>19</v>
      </c>
      <c r="K255" s="402" t="s">
        <v>1729</v>
      </c>
      <c r="L255" s="1"/>
      <c r="M255" s="177">
        <f t="shared" si="32"/>
        <v>90</v>
      </c>
      <c r="N255" s="2">
        <v>27.97</v>
      </c>
      <c r="O255" s="169"/>
      <c r="P255" s="178">
        <f t="shared" si="33"/>
        <v>27.97</v>
      </c>
      <c r="Q255" s="179">
        <f t="shared" si="34"/>
        <v>2517.2999999999997</v>
      </c>
      <c r="R255" s="127"/>
      <c r="S255" s="158"/>
    </row>
    <row r="256" spans="1:19" ht="32.25" customHeight="1">
      <c r="A256" s="171">
        <v>231</v>
      </c>
      <c r="B256" s="172" t="s">
        <v>623</v>
      </c>
      <c r="C256" s="29" t="s">
        <v>624</v>
      </c>
      <c r="D256" s="15">
        <v>30541</v>
      </c>
      <c r="E256" s="173" t="s">
        <v>82</v>
      </c>
      <c r="F256" s="174" t="s">
        <v>621</v>
      </c>
      <c r="G256" s="175" t="s">
        <v>622</v>
      </c>
      <c r="H256" s="384">
        <v>438</v>
      </c>
      <c r="I256" s="176">
        <v>48</v>
      </c>
      <c r="J256" s="166" t="s">
        <v>19</v>
      </c>
      <c r="K256" s="402" t="s">
        <v>1780</v>
      </c>
      <c r="L256" s="1"/>
      <c r="M256" s="177">
        <f t="shared" si="32"/>
        <v>438</v>
      </c>
      <c r="N256" s="2">
        <v>12.12</v>
      </c>
      <c r="O256" s="169"/>
      <c r="P256" s="178">
        <f t="shared" si="33"/>
        <v>12.12</v>
      </c>
      <c r="Q256" s="179">
        <f t="shared" si="34"/>
        <v>5308.5599999999995</v>
      </c>
      <c r="R256" s="127"/>
      <c r="S256" s="158"/>
    </row>
    <row r="257" spans="1:19" ht="32.25" customHeight="1">
      <c r="A257" s="171">
        <v>232</v>
      </c>
      <c r="B257" s="172" t="s">
        <v>625</v>
      </c>
      <c r="C257" s="29" t="s">
        <v>626</v>
      </c>
      <c r="D257" s="15">
        <v>30543</v>
      </c>
      <c r="E257" s="173" t="s">
        <v>82</v>
      </c>
      <c r="F257" s="174" t="s">
        <v>621</v>
      </c>
      <c r="G257" s="175" t="s">
        <v>622</v>
      </c>
      <c r="H257" s="384">
        <v>100</v>
      </c>
      <c r="I257" s="176">
        <v>48</v>
      </c>
      <c r="J257" s="166" t="s">
        <v>19</v>
      </c>
      <c r="K257" s="402" t="s">
        <v>1780</v>
      </c>
      <c r="L257" s="1"/>
      <c r="M257" s="177">
        <f t="shared" si="32"/>
        <v>100</v>
      </c>
      <c r="N257" s="2">
        <v>12.12</v>
      </c>
      <c r="O257" s="169"/>
      <c r="P257" s="178">
        <f t="shared" si="33"/>
        <v>12.12</v>
      </c>
      <c r="Q257" s="179">
        <f t="shared" si="34"/>
        <v>1212</v>
      </c>
      <c r="R257" s="127"/>
      <c r="S257" s="158"/>
    </row>
    <row r="258" spans="1:19" ht="32.25" customHeight="1">
      <c r="A258" s="171">
        <v>233</v>
      </c>
      <c r="B258" s="172" t="s">
        <v>627</v>
      </c>
      <c r="C258" s="29" t="s">
        <v>628</v>
      </c>
      <c r="D258" s="15">
        <v>30513</v>
      </c>
      <c r="E258" s="173" t="s">
        <v>82</v>
      </c>
      <c r="F258" s="174" t="s">
        <v>621</v>
      </c>
      <c r="G258" s="175" t="s">
        <v>622</v>
      </c>
      <c r="H258" s="384">
        <v>386</v>
      </c>
      <c r="I258" s="176">
        <v>48</v>
      </c>
      <c r="J258" s="166" t="s">
        <v>19</v>
      </c>
      <c r="K258" s="402" t="s">
        <v>1780</v>
      </c>
      <c r="L258" s="1"/>
      <c r="M258" s="177">
        <f t="shared" si="32"/>
        <v>386</v>
      </c>
      <c r="N258" s="2">
        <v>12.12</v>
      </c>
      <c r="O258" s="169"/>
      <c r="P258" s="178">
        <f t="shared" si="33"/>
        <v>12.12</v>
      </c>
      <c r="Q258" s="179">
        <f t="shared" si="34"/>
        <v>4678.32</v>
      </c>
      <c r="R258" s="127"/>
      <c r="S258" s="158"/>
    </row>
    <row r="259" spans="1:19" ht="32.25" customHeight="1">
      <c r="A259" s="171">
        <v>234</v>
      </c>
      <c r="B259" s="172" t="s">
        <v>629</v>
      </c>
      <c r="C259" s="29" t="s">
        <v>630</v>
      </c>
      <c r="D259" s="15" t="s">
        <v>1814</v>
      </c>
      <c r="E259" s="173" t="s">
        <v>62</v>
      </c>
      <c r="F259" s="174" t="s">
        <v>621</v>
      </c>
      <c r="G259" s="175" t="s">
        <v>631</v>
      </c>
      <c r="H259" s="384">
        <v>140</v>
      </c>
      <c r="I259" s="176">
        <v>48</v>
      </c>
      <c r="J259" s="166" t="s">
        <v>19</v>
      </c>
      <c r="K259" s="402" t="s">
        <v>1782</v>
      </c>
      <c r="L259" s="1">
        <v>24</v>
      </c>
      <c r="M259" s="177">
        <f t="shared" si="32"/>
        <v>280</v>
      </c>
      <c r="N259" s="2">
        <v>20.61</v>
      </c>
      <c r="O259" s="169"/>
      <c r="P259" s="178">
        <f t="shared" si="33"/>
        <v>20.61</v>
      </c>
      <c r="Q259" s="179">
        <f t="shared" si="34"/>
        <v>5770.8</v>
      </c>
      <c r="R259" s="127" t="s">
        <v>1859</v>
      </c>
      <c r="S259" s="158"/>
    </row>
    <row r="260" spans="1:19" ht="32.25" customHeight="1">
      <c r="A260" s="426" t="str">
        <f>"Dressings = "&amp;DOLLAR(SUM(Q261:Q276),2)</f>
        <v>Dressings = $53,080.49</v>
      </c>
      <c r="B260" s="426"/>
      <c r="C260" s="148"/>
      <c r="D260" s="374"/>
      <c r="E260" s="150"/>
      <c r="F260" s="151"/>
      <c r="G260" s="148"/>
      <c r="H260" s="382"/>
      <c r="I260" s="153"/>
      <c r="J260" s="150"/>
      <c r="K260" s="10"/>
      <c r="L260" s="11"/>
      <c r="M260" s="155"/>
      <c r="N260" s="12"/>
      <c r="O260" s="156"/>
      <c r="P260" s="156"/>
      <c r="Q260" s="157"/>
      <c r="R260" s="10"/>
      <c r="S260" s="158"/>
    </row>
    <row r="261" spans="1:19" ht="32.25" customHeight="1">
      <c r="A261" s="171">
        <v>235</v>
      </c>
      <c r="B261" s="260" t="s">
        <v>633</v>
      </c>
      <c r="C261" s="29" t="s">
        <v>634</v>
      </c>
      <c r="D261" s="7">
        <v>17689</v>
      </c>
      <c r="E261" s="173" t="s">
        <v>82</v>
      </c>
      <c r="F261" s="174" t="s">
        <v>635</v>
      </c>
      <c r="G261" s="175" t="s">
        <v>636</v>
      </c>
      <c r="H261" s="384">
        <v>70</v>
      </c>
      <c r="I261" s="176">
        <v>60</v>
      </c>
      <c r="J261" s="166" t="s">
        <v>19</v>
      </c>
      <c r="K261" s="127" t="s">
        <v>1752</v>
      </c>
      <c r="L261" s="1"/>
      <c r="M261" s="177">
        <f t="shared" si="32"/>
        <v>70</v>
      </c>
      <c r="N261" s="2">
        <v>17.36</v>
      </c>
      <c r="O261" s="169"/>
      <c r="P261" s="178">
        <f aca="true" t="shared" si="35" ref="P261:P276">IF((ISBLANK(N261)=FALSE),(N261-O261),)</f>
        <v>17.36</v>
      </c>
      <c r="Q261" s="179">
        <f aca="true" t="shared" si="36" ref="Q261:Q276">M261*N261</f>
        <v>1215.2</v>
      </c>
      <c r="R261" s="127"/>
      <c r="S261" s="158"/>
    </row>
    <row r="262" spans="1:19" ht="32.25" customHeight="1">
      <c r="A262" s="173">
        <v>236</v>
      </c>
      <c r="B262" s="291" t="s">
        <v>637</v>
      </c>
      <c r="C262" s="29" t="s">
        <v>638</v>
      </c>
      <c r="D262" s="7" t="s">
        <v>1814</v>
      </c>
      <c r="E262" s="173" t="s">
        <v>82</v>
      </c>
      <c r="F262" s="174" t="s">
        <v>639</v>
      </c>
      <c r="G262" s="175"/>
      <c r="H262" s="384">
        <v>28</v>
      </c>
      <c r="I262" s="176">
        <v>4</v>
      </c>
      <c r="J262" s="166" t="s">
        <v>19</v>
      </c>
      <c r="K262" s="127" t="s">
        <v>1752</v>
      </c>
      <c r="L262" s="1"/>
      <c r="M262" s="177">
        <f t="shared" si="32"/>
        <v>28</v>
      </c>
      <c r="N262" s="2">
        <v>69.38</v>
      </c>
      <c r="O262" s="169"/>
      <c r="P262" s="178">
        <f t="shared" si="35"/>
        <v>69.38</v>
      </c>
      <c r="Q262" s="179">
        <f t="shared" si="36"/>
        <v>1942.6399999999999</v>
      </c>
      <c r="R262" s="127"/>
      <c r="S262" s="158"/>
    </row>
    <row r="263" spans="1:19" ht="32.25" customHeight="1">
      <c r="A263" s="171">
        <v>237</v>
      </c>
      <c r="B263" s="260" t="s">
        <v>640</v>
      </c>
      <c r="C263" s="29" t="s">
        <v>641</v>
      </c>
      <c r="D263" s="7">
        <v>17556</v>
      </c>
      <c r="E263" s="173" t="s">
        <v>82</v>
      </c>
      <c r="F263" s="174" t="s">
        <v>639</v>
      </c>
      <c r="G263" s="175"/>
      <c r="H263" s="384">
        <v>82</v>
      </c>
      <c r="I263" s="176">
        <v>4</v>
      </c>
      <c r="J263" s="166" t="s">
        <v>19</v>
      </c>
      <c r="K263" s="127" t="s">
        <v>1752</v>
      </c>
      <c r="L263" s="1"/>
      <c r="M263" s="177">
        <f t="shared" si="32"/>
        <v>82</v>
      </c>
      <c r="N263" s="2">
        <v>62.01</v>
      </c>
      <c r="O263" s="169"/>
      <c r="P263" s="178">
        <f t="shared" si="35"/>
        <v>62.01</v>
      </c>
      <c r="Q263" s="179">
        <f t="shared" si="36"/>
        <v>5084.82</v>
      </c>
      <c r="R263" s="127"/>
      <c r="S263" s="158"/>
    </row>
    <row r="264" spans="1:19" ht="32.25" customHeight="1">
      <c r="A264" s="180">
        <v>238</v>
      </c>
      <c r="B264" s="182" t="s">
        <v>642</v>
      </c>
      <c r="C264" s="29" t="s">
        <v>643</v>
      </c>
      <c r="D264" s="7">
        <v>17673</v>
      </c>
      <c r="E264" s="181" t="s">
        <v>82</v>
      </c>
      <c r="F264" s="181" t="s">
        <v>635</v>
      </c>
      <c r="G264" s="182" t="s">
        <v>636</v>
      </c>
      <c r="H264" s="386">
        <v>224</v>
      </c>
      <c r="I264" s="180">
        <v>60</v>
      </c>
      <c r="J264" s="166" t="s">
        <v>19</v>
      </c>
      <c r="K264" s="93" t="s">
        <v>1752</v>
      </c>
      <c r="L264" s="96"/>
      <c r="M264" s="183">
        <f t="shared" si="32"/>
        <v>224</v>
      </c>
      <c r="N264" s="97">
        <v>19.67</v>
      </c>
      <c r="O264" s="292"/>
      <c r="P264" s="184">
        <f t="shared" si="35"/>
        <v>19.67</v>
      </c>
      <c r="Q264" s="185">
        <f t="shared" si="36"/>
        <v>4406.08</v>
      </c>
      <c r="R264" s="93"/>
      <c r="S264" s="193"/>
    </row>
    <row r="265" spans="1:19" ht="32.25" customHeight="1">
      <c r="A265" s="181">
        <v>239</v>
      </c>
      <c r="B265" s="182" t="s">
        <v>644</v>
      </c>
      <c r="C265" s="29" t="s">
        <v>645</v>
      </c>
      <c r="D265" s="7">
        <v>17564</v>
      </c>
      <c r="E265" s="181" t="s">
        <v>82</v>
      </c>
      <c r="F265" s="181" t="s">
        <v>639</v>
      </c>
      <c r="G265" s="182"/>
      <c r="H265" s="386">
        <v>48</v>
      </c>
      <c r="I265" s="180">
        <v>4</v>
      </c>
      <c r="J265" s="166" t="s">
        <v>19</v>
      </c>
      <c r="K265" s="93" t="s">
        <v>1752</v>
      </c>
      <c r="L265" s="96"/>
      <c r="M265" s="183">
        <f t="shared" si="32"/>
        <v>48</v>
      </c>
      <c r="N265" s="97">
        <v>50.21</v>
      </c>
      <c r="O265" s="292"/>
      <c r="P265" s="184">
        <f t="shared" si="35"/>
        <v>50.21</v>
      </c>
      <c r="Q265" s="185">
        <f t="shared" si="36"/>
        <v>2410.08</v>
      </c>
      <c r="R265" s="93"/>
      <c r="S265" s="201"/>
    </row>
    <row r="266" spans="1:19" ht="32.25" customHeight="1">
      <c r="A266" s="171">
        <v>240</v>
      </c>
      <c r="B266" s="260" t="s">
        <v>646</v>
      </c>
      <c r="C266" s="29" t="s">
        <v>647</v>
      </c>
      <c r="D266" s="7">
        <v>17687</v>
      </c>
      <c r="E266" s="173" t="s">
        <v>82</v>
      </c>
      <c r="F266" s="174" t="s">
        <v>635</v>
      </c>
      <c r="G266" s="175" t="s">
        <v>636</v>
      </c>
      <c r="H266" s="384">
        <v>64</v>
      </c>
      <c r="I266" s="176">
        <v>60</v>
      </c>
      <c r="J266" s="166" t="s">
        <v>19</v>
      </c>
      <c r="K266" s="127" t="s">
        <v>1752</v>
      </c>
      <c r="L266" s="1"/>
      <c r="M266" s="177">
        <f t="shared" si="32"/>
        <v>64</v>
      </c>
      <c r="N266" s="2">
        <v>17.94</v>
      </c>
      <c r="O266" s="169"/>
      <c r="P266" s="178">
        <f t="shared" si="35"/>
        <v>17.94</v>
      </c>
      <c r="Q266" s="179">
        <f t="shared" si="36"/>
        <v>1148.16</v>
      </c>
      <c r="R266" s="127"/>
      <c r="S266" s="158"/>
    </row>
    <row r="267" spans="1:19" ht="32.25" customHeight="1">
      <c r="A267" s="171">
        <v>241</v>
      </c>
      <c r="B267" s="260" t="s">
        <v>648</v>
      </c>
      <c r="C267" s="29" t="s">
        <v>649</v>
      </c>
      <c r="D267" s="7">
        <v>17692</v>
      </c>
      <c r="E267" s="173" t="s">
        <v>82</v>
      </c>
      <c r="F267" s="174" t="s">
        <v>635</v>
      </c>
      <c r="G267" s="175" t="s">
        <v>636</v>
      </c>
      <c r="H267" s="384">
        <v>132</v>
      </c>
      <c r="I267" s="171">
        <v>60</v>
      </c>
      <c r="J267" s="166" t="s">
        <v>19</v>
      </c>
      <c r="K267" s="127" t="s">
        <v>1752</v>
      </c>
      <c r="L267" s="1"/>
      <c r="M267" s="177">
        <f t="shared" si="32"/>
        <v>132</v>
      </c>
      <c r="N267" s="2">
        <v>18.68</v>
      </c>
      <c r="O267" s="169"/>
      <c r="P267" s="178">
        <f t="shared" si="35"/>
        <v>18.68</v>
      </c>
      <c r="Q267" s="179">
        <f t="shared" si="36"/>
        <v>2465.7599999999998</v>
      </c>
      <c r="R267" s="127"/>
      <c r="S267" s="158"/>
    </row>
    <row r="268" spans="1:19" ht="32.25" customHeight="1">
      <c r="A268" s="171">
        <v>242</v>
      </c>
      <c r="B268" s="260" t="s">
        <v>650</v>
      </c>
      <c r="C268" s="172" t="s">
        <v>21</v>
      </c>
      <c r="D268" s="7">
        <v>20916</v>
      </c>
      <c r="E268" s="173"/>
      <c r="F268" s="174" t="s">
        <v>651</v>
      </c>
      <c r="G268" s="175" t="s">
        <v>636</v>
      </c>
      <c r="H268" s="384">
        <v>122</v>
      </c>
      <c r="I268" s="171">
        <v>246</v>
      </c>
      <c r="J268" s="380" t="s">
        <v>19</v>
      </c>
      <c r="K268" s="127" t="s">
        <v>1864</v>
      </c>
      <c r="L268" s="1">
        <v>200</v>
      </c>
      <c r="M268" s="177">
        <f t="shared" si="32"/>
        <v>150</v>
      </c>
      <c r="N268" s="2">
        <v>14.72</v>
      </c>
      <c r="O268" s="169"/>
      <c r="P268" s="178">
        <f t="shared" si="35"/>
        <v>14.72</v>
      </c>
      <c r="Q268" s="179">
        <f t="shared" si="36"/>
        <v>2208</v>
      </c>
      <c r="R268" s="127" t="s">
        <v>1865</v>
      </c>
      <c r="S268" s="158"/>
    </row>
    <row r="269" spans="1:19" ht="32.25" customHeight="1">
      <c r="A269" s="171">
        <v>243</v>
      </c>
      <c r="B269" s="260" t="s">
        <v>652</v>
      </c>
      <c r="C269" s="29" t="s">
        <v>653</v>
      </c>
      <c r="D269" s="7">
        <v>17681</v>
      </c>
      <c r="E269" s="173" t="s">
        <v>82</v>
      </c>
      <c r="F269" s="174" t="s">
        <v>635</v>
      </c>
      <c r="G269" s="175" t="s">
        <v>636</v>
      </c>
      <c r="H269" s="384">
        <v>100</v>
      </c>
      <c r="I269" s="171">
        <v>60</v>
      </c>
      <c r="J269" s="166" t="s">
        <v>19</v>
      </c>
      <c r="K269" s="127" t="s">
        <v>1752</v>
      </c>
      <c r="L269" s="1"/>
      <c r="M269" s="177">
        <f t="shared" si="32"/>
        <v>100</v>
      </c>
      <c r="N269" s="2">
        <v>13.76</v>
      </c>
      <c r="O269" s="169"/>
      <c r="P269" s="178">
        <f t="shared" si="35"/>
        <v>13.76</v>
      </c>
      <c r="Q269" s="179">
        <f t="shared" si="36"/>
        <v>1376</v>
      </c>
      <c r="R269" s="127"/>
      <c r="S269" s="158"/>
    </row>
    <row r="270" spans="1:19" ht="32.25" customHeight="1">
      <c r="A270" s="171">
        <v>244</v>
      </c>
      <c r="B270" s="260" t="s">
        <v>654</v>
      </c>
      <c r="C270" s="29" t="s">
        <v>655</v>
      </c>
      <c r="D270" s="7">
        <v>17676</v>
      </c>
      <c r="E270" s="173" t="s">
        <v>82</v>
      </c>
      <c r="F270" s="174" t="s">
        <v>635</v>
      </c>
      <c r="G270" s="175" t="s">
        <v>636</v>
      </c>
      <c r="H270" s="384">
        <v>44</v>
      </c>
      <c r="I270" s="176">
        <v>60</v>
      </c>
      <c r="J270" s="166" t="s">
        <v>19</v>
      </c>
      <c r="K270" s="127" t="s">
        <v>1752</v>
      </c>
      <c r="L270" s="1"/>
      <c r="M270" s="177">
        <f t="shared" si="32"/>
        <v>44</v>
      </c>
      <c r="N270" s="2">
        <v>19.28</v>
      </c>
      <c r="O270" s="169"/>
      <c r="P270" s="178">
        <f t="shared" si="35"/>
        <v>19.28</v>
      </c>
      <c r="Q270" s="179">
        <f t="shared" si="36"/>
        <v>848.32</v>
      </c>
      <c r="R270" s="127"/>
      <c r="S270" s="158"/>
    </row>
    <row r="271" spans="1:19" ht="32.25" customHeight="1">
      <c r="A271" s="171">
        <v>245</v>
      </c>
      <c r="B271" s="260" t="s">
        <v>656</v>
      </c>
      <c r="C271" s="172" t="s">
        <v>21</v>
      </c>
      <c r="D271" s="7">
        <v>20967</v>
      </c>
      <c r="E271" s="173"/>
      <c r="F271" s="174" t="s">
        <v>651</v>
      </c>
      <c r="G271" s="175" t="s">
        <v>636</v>
      </c>
      <c r="H271" s="384">
        <v>318</v>
      </c>
      <c r="I271" s="176">
        <v>246</v>
      </c>
      <c r="J271" s="380" t="s">
        <v>19</v>
      </c>
      <c r="K271" s="127" t="s">
        <v>1817</v>
      </c>
      <c r="L271" s="1">
        <v>200</v>
      </c>
      <c r="M271" s="177">
        <f t="shared" si="32"/>
        <v>391</v>
      </c>
      <c r="N271" s="2">
        <v>8.25</v>
      </c>
      <c r="O271" s="169"/>
      <c r="P271" s="178">
        <f t="shared" si="35"/>
        <v>8.25</v>
      </c>
      <c r="Q271" s="179">
        <f t="shared" si="36"/>
        <v>3225.75</v>
      </c>
      <c r="R271" s="127" t="s">
        <v>1866</v>
      </c>
      <c r="S271" s="158"/>
    </row>
    <row r="272" spans="1:19" ht="32.25" customHeight="1">
      <c r="A272" s="171">
        <v>246</v>
      </c>
      <c r="B272" s="260" t="s">
        <v>657</v>
      </c>
      <c r="C272" s="29" t="s">
        <v>658</v>
      </c>
      <c r="D272" s="7">
        <v>17688</v>
      </c>
      <c r="E272" s="173" t="s">
        <v>82</v>
      </c>
      <c r="F272" s="174" t="s">
        <v>430</v>
      </c>
      <c r="G272" s="175"/>
      <c r="H272" s="384">
        <v>642</v>
      </c>
      <c r="I272" s="176">
        <v>100</v>
      </c>
      <c r="J272" s="166" t="s">
        <v>19</v>
      </c>
      <c r="K272" s="127" t="s">
        <v>1752</v>
      </c>
      <c r="L272" s="1"/>
      <c r="M272" s="177">
        <f t="shared" si="32"/>
        <v>642</v>
      </c>
      <c r="N272" s="2">
        <v>23.51</v>
      </c>
      <c r="O272" s="169"/>
      <c r="P272" s="178">
        <f t="shared" si="35"/>
        <v>23.51</v>
      </c>
      <c r="Q272" s="179">
        <f t="shared" si="36"/>
        <v>15093.420000000002</v>
      </c>
      <c r="R272" s="127"/>
      <c r="S272" s="158"/>
    </row>
    <row r="273" spans="1:19" ht="32.25" customHeight="1">
      <c r="A273" s="171">
        <v>247</v>
      </c>
      <c r="B273" s="260" t="s">
        <v>659</v>
      </c>
      <c r="C273" s="29" t="s">
        <v>660</v>
      </c>
      <c r="D273" s="7">
        <v>5018</v>
      </c>
      <c r="E273" s="173" t="s">
        <v>438</v>
      </c>
      <c r="F273" s="174" t="s">
        <v>443</v>
      </c>
      <c r="G273" s="175"/>
      <c r="H273" s="384">
        <v>88</v>
      </c>
      <c r="I273" s="176">
        <v>3</v>
      </c>
      <c r="J273" s="166" t="s">
        <v>19</v>
      </c>
      <c r="K273" s="127" t="s">
        <v>1755</v>
      </c>
      <c r="L273" s="1"/>
      <c r="M273" s="177">
        <f t="shared" si="32"/>
        <v>88</v>
      </c>
      <c r="N273" s="2">
        <v>50.12</v>
      </c>
      <c r="O273" s="169"/>
      <c r="P273" s="178">
        <f t="shared" si="35"/>
        <v>50.12</v>
      </c>
      <c r="Q273" s="179">
        <f t="shared" si="36"/>
        <v>4410.5599999999995</v>
      </c>
      <c r="R273" s="127"/>
      <c r="S273" s="158"/>
    </row>
    <row r="274" spans="1:19" ht="32.25" customHeight="1">
      <c r="A274" s="171">
        <v>248</v>
      </c>
      <c r="B274" s="260" t="s">
        <v>661</v>
      </c>
      <c r="C274" s="29" t="s">
        <v>662</v>
      </c>
      <c r="D274" s="7">
        <v>17491</v>
      </c>
      <c r="E274" s="173" t="s">
        <v>82</v>
      </c>
      <c r="F274" s="174" t="s">
        <v>639</v>
      </c>
      <c r="G274" s="175"/>
      <c r="H274" s="384">
        <v>94</v>
      </c>
      <c r="I274" s="176">
        <v>4</v>
      </c>
      <c r="J274" s="166" t="s">
        <v>19</v>
      </c>
      <c r="K274" s="127" t="s">
        <v>1752</v>
      </c>
      <c r="L274" s="1"/>
      <c r="M274" s="177">
        <f t="shared" si="32"/>
        <v>94</v>
      </c>
      <c r="N274" s="2">
        <v>54.1</v>
      </c>
      <c r="O274" s="169"/>
      <c r="P274" s="178">
        <f t="shared" si="35"/>
        <v>54.1</v>
      </c>
      <c r="Q274" s="179">
        <f t="shared" si="36"/>
        <v>5085.400000000001</v>
      </c>
      <c r="R274" s="127"/>
      <c r="S274" s="158"/>
    </row>
    <row r="275" spans="1:19" ht="32.25" customHeight="1">
      <c r="A275" s="171">
        <v>249</v>
      </c>
      <c r="B275" s="260" t="s">
        <v>663</v>
      </c>
      <c r="C275" s="29" t="s">
        <v>664</v>
      </c>
      <c r="D275" s="7">
        <v>17669</v>
      </c>
      <c r="E275" s="173" t="s">
        <v>82</v>
      </c>
      <c r="F275" s="174" t="s">
        <v>635</v>
      </c>
      <c r="G275" s="175" t="s">
        <v>636</v>
      </c>
      <c r="H275" s="386">
        <v>110</v>
      </c>
      <c r="I275" s="176">
        <v>60</v>
      </c>
      <c r="J275" s="166" t="s">
        <v>19</v>
      </c>
      <c r="K275" s="127" t="s">
        <v>1752</v>
      </c>
      <c r="L275" s="1"/>
      <c r="M275" s="177">
        <f aca="true" t="shared" si="37" ref="M275:M314">ROUND(IF(ISBLANK(L275)=TRUE,H275,(H275*I275)/L275),0)</f>
        <v>110</v>
      </c>
      <c r="N275" s="2">
        <v>16.51</v>
      </c>
      <c r="O275" s="169"/>
      <c r="P275" s="178">
        <f t="shared" si="35"/>
        <v>16.51</v>
      </c>
      <c r="Q275" s="179">
        <f t="shared" si="36"/>
        <v>1816.1000000000001</v>
      </c>
      <c r="R275" s="127"/>
      <c r="S275" s="158"/>
    </row>
    <row r="276" spans="1:19" ht="32.25" customHeight="1">
      <c r="A276" s="173">
        <v>250</v>
      </c>
      <c r="B276" s="291" t="s">
        <v>665</v>
      </c>
      <c r="C276" s="29" t="s">
        <v>666</v>
      </c>
      <c r="D276" s="7">
        <v>17691</v>
      </c>
      <c r="E276" s="173" t="s">
        <v>82</v>
      </c>
      <c r="F276" s="174" t="s">
        <v>635</v>
      </c>
      <c r="G276" s="175" t="s">
        <v>636</v>
      </c>
      <c r="H276" s="386">
        <v>20</v>
      </c>
      <c r="I276" s="176">
        <v>60</v>
      </c>
      <c r="J276" s="166" t="s">
        <v>19</v>
      </c>
      <c r="K276" s="127" t="s">
        <v>1752</v>
      </c>
      <c r="L276" s="1"/>
      <c r="M276" s="177">
        <f t="shared" si="37"/>
        <v>20</v>
      </c>
      <c r="N276" s="2">
        <v>17.21</v>
      </c>
      <c r="O276" s="169"/>
      <c r="P276" s="178">
        <f t="shared" si="35"/>
        <v>17.21</v>
      </c>
      <c r="Q276" s="179">
        <f t="shared" si="36"/>
        <v>344.20000000000005</v>
      </c>
      <c r="R276" s="127"/>
      <c r="S276" s="158"/>
    </row>
    <row r="277" spans="1:19" ht="32.25" customHeight="1">
      <c r="A277" s="426" t="str">
        <f>"Fruit and Vegetable = "&amp;DOLLAR(SUM(Q278:Q306),2)</f>
        <v>Fruit and Vegetable = $237,255.09</v>
      </c>
      <c r="B277" s="426"/>
      <c r="C277" s="148"/>
      <c r="D277" s="374"/>
      <c r="E277" s="150"/>
      <c r="F277" s="151"/>
      <c r="G277" s="148"/>
      <c r="H277" s="382"/>
      <c r="I277" s="153"/>
      <c r="J277" s="150"/>
      <c r="K277" s="10"/>
      <c r="L277" s="11"/>
      <c r="M277" s="155"/>
      <c r="N277" s="12"/>
      <c r="O277" s="156"/>
      <c r="P277" s="156"/>
      <c r="Q277" s="157"/>
      <c r="R277" s="10"/>
      <c r="S277" s="158"/>
    </row>
    <row r="278" spans="1:19" ht="32.25" customHeight="1">
      <c r="A278" s="171">
        <v>251</v>
      </c>
      <c r="B278" s="172" t="s">
        <v>667</v>
      </c>
      <c r="C278" s="172" t="s">
        <v>21</v>
      </c>
      <c r="D278" s="15">
        <v>5085</v>
      </c>
      <c r="E278" s="173"/>
      <c r="F278" s="174" t="s">
        <v>434</v>
      </c>
      <c r="G278" s="293" t="s">
        <v>668</v>
      </c>
      <c r="H278" s="384">
        <v>48</v>
      </c>
      <c r="I278" s="176">
        <v>6</v>
      </c>
      <c r="J278" s="380" t="s">
        <v>19</v>
      </c>
      <c r="K278" s="127" t="s">
        <v>1725</v>
      </c>
      <c r="L278" s="1"/>
      <c r="M278" s="177">
        <f t="shared" si="37"/>
        <v>48</v>
      </c>
      <c r="N278" s="2">
        <v>57.82</v>
      </c>
      <c r="O278" s="169"/>
      <c r="P278" s="178">
        <f aca="true" t="shared" si="38" ref="P278:P306">IF((ISBLANK(N278)=FALSE),(N278-O278),)</f>
        <v>57.82</v>
      </c>
      <c r="Q278" s="179">
        <f aca="true" t="shared" si="39" ref="Q278:Q306">M278*N278</f>
        <v>2775.36</v>
      </c>
      <c r="R278" s="127"/>
      <c r="S278" s="158"/>
    </row>
    <row r="279" spans="1:19" ht="32.25" customHeight="1">
      <c r="A279" s="171">
        <v>252</v>
      </c>
      <c r="B279" s="172" t="s">
        <v>669</v>
      </c>
      <c r="C279" s="172" t="s">
        <v>21</v>
      </c>
      <c r="D279" s="15">
        <v>5090</v>
      </c>
      <c r="E279" s="173"/>
      <c r="F279" s="174" t="s">
        <v>434</v>
      </c>
      <c r="G279" s="293" t="s">
        <v>670</v>
      </c>
      <c r="H279" s="384">
        <v>312</v>
      </c>
      <c r="I279" s="176">
        <v>6</v>
      </c>
      <c r="J279" s="380" t="s">
        <v>19</v>
      </c>
      <c r="K279" s="127" t="s">
        <v>1783</v>
      </c>
      <c r="L279" s="1"/>
      <c r="M279" s="177">
        <f t="shared" si="37"/>
        <v>312</v>
      </c>
      <c r="N279" s="2">
        <v>35.66</v>
      </c>
      <c r="O279" s="169"/>
      <c r="P279" s="178">
        <f t="shared" si="38"/>
        <v>35.66</v>
      </c>
      <c r="Q279" s="179">
        <f t="shared" si="39"/>
        <v>11125.919999999998</v>
      </c>
      <c r="R279" s="127"/>
      <c r="S279" s="158"/>
    </row>
    <row r="280" spans="1:19" ht="32.25" customHeight="1">
      <c r="A280" s="160">
        <v>253</v>
      </c>
      <c r="B280" s="264" t="s">
        <v>1542</v>
      </c>
      <c r="C280" s="257" t="s">
        <v>1543</v>
      </c>
      <c r="D280" s="90">
        <v>1055</v>
      </c>
      <c r="E280" s="162"/>
      <c r="F280" s="163" t="s">
        <v>1544</v>
      </c>
      <c r="G280" s="294" t="s">
        <v>1551</v>
      </c>
      <c r="H280" s="383">
        <v>343.6</v>
      </c>
      <c r="I280" s="165">
        <v>72</v>
      </c>
      <c r="J280" s="166" t="s">
        <v>19</v>
      </c>
      <c r="K280" s="82" t="s">
        <v>1784</v>
      </c>
      <c r="L280" s="83">
        <v>96</v>
      </c>
      <c r="M280" s="167">
        <f>ROUND(IF(ISBLANK(L280)=TRUE,H280,(H280*I280)/L280),0)</f>
        <v>258</v>
      </c>
      <c r="N280" s="84">
        <v>37.49</v>
      </c>
      <c r="O280" s="274">
        <v>3.88</v>
      </c>
      <c r="P280" s="168">
        <f t="shared" si="38"/>
        <v>33.61</v>
      </c>
      <c r="Q280" s="170">
        <f t="shared" si="39"/>
        <v>9672.42</v>
      </c>
      <c r="R280" s="82"/>
      <c r="S280" s="158"/>
    </row>
    <row r="281" spans="1:19" ht="32.25" customHeight="1">
      <c r="A281" s="160">
        <v>254</v>
      </c>
      <c r="B281" s="264" t="s">
        <v>1545</v>
      </c>
      <c r="C281" s="257" t="s">
        <v>1546</v>
      </c>
      <c r="D281" s="90" t="s">
        <v>1814</v>
      </c>
      <c r="E281" s="162"/>
      <c r="F281" s="163" t="s">
        <v>1544</v>
      </c>
      <c r="G281" s="294" t="s">
        <v>1551</v>
      </c>
      <c r="H281" s="383">
        <v>231.20000000000002</v>
      </c>
      <c r="I281" s="165">
        <v>72</v>
      </c>
      <c r="J281" s="166" t="s">
        <v>19</v>
      </c>
      <c r="K281" s="82" t="s">
        <v>1784</v>
      </c>
      <c r="L281" s="83">
        <v>96</v>
      </c>
      <c r="M281" s="167">
        <f>ROUND(IF(ISBLANK(L281)=TRUE,H281,(H281*I281)/L281),0)</f>
        <v>173</v>
      </c>
      <c r="N281" s="84">
        <v>37.49</v>
      </c>
      <c r="O281" s="274">
        <v>3.88</v>
      </c>
      <c r="P281" s="168">
        <f t="shared" si="38"/>
        <v>33.61</v>
      </c>
      <c r="Q281" s="170">
        <f t="shared" si="39"/>
        <v>6485.77</v>
      </c>
      <c r="R281" s="82"/>
      <c r="S281" s="158"/>
    </row>
    <row r="282" spans="1:19" ht="32.25" customHeight="1">
      <c r="A282" s="160">
        <v>255</v>
      </c>
      <c r="B282" s="264" t="s">
        <v>1547</v>
      </c>
      <c r="C282" s="257" t="s">
        <v>1548</v>
      </c>
      <c r="D282" s="90">
        <v>1052</v>
      </c>
      <c r="E282" s="162"/>
      <c r="F282" s="163" t="s">
        <v>1544</v>
      </c>
      <c r="G282" s="294" t="s">
        <v>1551</v>
      </c>
      <c r="H282" s="383">
        <v>267.2</v>
      </c>
      <c r="I282" s="165">
        <v>72</v>
      </c>
      <c r="J282" s="166" t="s">
        <v>19</v>
      </c>
      <c r="K282" s="82" t="s">
        <v>1784</v>
      </c>
      <c r="L282" s="83">
        <v>96</v>
      </c>
      <c r="M282" s="167">
        <f>ROUND(IF(ISBLANK(L282)=TRUE,H282,(H282*I282)/L282),0)</f>
        <v>200</v>
      </c>
      <c r="N282" s="84">
        <v>37.49</v>
      </c>
      <c r="O282" s="274">
        <v>3.88</v>
      </c>
      <c r="P282" s="168">
        <f t="shared" si="38"/>
        <v>33.61</v>
      </c>
      <c r="Q282" s="170">
        <f t="shared" si="39"/>
        <v>7498</v>
      </c>
      <c r="R282" s="82"/>
      <c r="S282" s="158"/>
    </row>
    <row r="283" spans="1:19" ht="32.25" customHeight="1">
      <c r="A283" s="160">
        <v>256</v>
      </c>
      <c r="B283" s="264" t="s">
        <v>1549</v>
      </c>
      <c r="C283" s="257" t="s">
        <v>1550</v>
      </c>
      <c r="D283" s="90">
        <v>100035</v>
      </c>
      <c r="E283" s="162"/>
      <c r="F283" s="163" t="s">
        <v>1544</v>
      </c>
      <c r="G283" s="294" t="s">
        <v>1551</v>
      </c>
      <c r="H283" s="383">
        <v>160.8</v>
      </c>
      <c r="I283" s="165">
        <v>72</v>
      </c>
      <c r="J283" s="166" t="s">
        <v>19</v>
      </c>
      <c r="K283" s="82" t="s">
        <v>1784</v>
      </c>
      <c r="L283" s="83">
        <v>96</v>
      </c>
      <c r="M283" s="167">
        <f>ROUND(IF(ISBLANK(L283)=TRUE,H283,(H283*I283)/L283),0)</f>
        <v>121</v>
      </c>
      <c r="N283" s="84">
        <v>37.49</v>
      </c>
      <c r="O283" s="274">
        <v>3.88</v>
      </c>
      <c r="P283" s="168">
        <f t="shared" si="38"/>
        <v>33.61</v>
      </c>
      <c r="Q283" s="170">
        <f t="shared" si="39"/>
        <v>4536.29</v>
      </c>
      <c r="R283" s="82"/>
      <c r="S283" s="158"/>
    </row>
    <row r="284" spans="1:19" ht="32.25" customHeight="1">
      <c r="A284" s="171">
        <v>257</v>
      </c>
      <c r="B284" s="172" t="s">
        <v>671</v>
      </c>
      <c r="C284" s="172" t="s">
        <v>21</v>
      </c>
      <c r="D284" s="15">
        <v>31130</v>
      </c>
      <c r="E284" s="173"/>
      <c r="F284" s="174" t="s">
        <v>27</v>
      </c>
      <c r="G284" s="293" t="s">
        <v>670</v>
      </c>
      <c r="H284" s="384">
        <v>288</v>
      </c>
      <c r="I284" s="176">
        <v>20</v>
      </c>
      <c r="J284" s="380" t="s">
        <v>19</v>
      </c>
      <c r="K284" s="127" t="s">
        <v>1785</v>
      </c>
      <c r="L284" s="1"/>
      <c r="M284" s="177">
        <f t="shared" si="37"/>
        <v>288</v>
      </c>
      <c r="N284" s="2">
        <v>21.42</v>
      </c>
      <c r="O284" s="169"/>
      <c r="P284" s="178">
        <f t="shared" si="38"/>
        <v>21.42</v>
      </c>
      <c r="Q284" s="179">
        <f t="shared" si="39"/>
        <v>6168.960000000001</v>
      </c>
      <c r="R284" s="127"/>
      <c r="S284" s="158"/>
    </row>
    <row r="285" spans="1:19" ht="32.25" customHeight="1">
      <c r="A285" s="171">
        <v>258</v>
      </c>
      <c r="B285" s="172" t="s">
        <v>672</v>
      </c>
      <c r="C285" s="29" t="s">
        <v>673</v>
      </c>
      <c r="D285" s="15">
        <v>2712</v>
      </c>
      <c r="E285" s="173" t="s">
        <v>18</v>
      </c>
      <c r="F285" s="174" t="s">
        <v>674</v>
      </c>
      <c r="G285" s="16" t="s">
        <v>675</v>
      </c>
      <c r="H285" s="384">
        <v>52</v>
      </c>
      <c r="I285" s="176">
        <v>6</v>
      </c>
      <c r="J285" s="166" t="s">
        <v>19</v>
      </c>
      <c r="K285" s="127" t="s">
        <v>1786</v>
      </c>
      <c r="L285" s="1"/>
      <c r="M285" s="177">
        <f t="shared" si="37"/>
        <v>52</v>
      </c>
      <c r="N285" s="2">
        <v>42.22</v>
      </c>
      <c r="O285" s="169"/>
      <c r="P285" s="178">
        <f t="shared" si="38"/>
        <v>42.22</v>
      </c>
      <c r="Q285" s="179">
        <f t="shared" si="39"/>
        <v>2195.44</v>
      </c>
      <c r="R285" s="127"/>
      <c r="S285" s="158"/>
    </row>
    <row r="286" spans="1:19" ht="32.25" customHeight="1">
      <c r="A286" s="171">
        <v>259</v>
      </c>
      <c r="B286" s="172" t="s">
        <v>676</v>
      </c>
      <c r="C286" s="29" t="s">
        <v>677</v>
      </c>
      <c r="D286" s="15">
        <v>99603</v>
      </c>
      <c r="E286" s="173" t="s">
        <v>62</v>
      </c>
      <c r="F286" s="174" t="s">
        <v>678</v>
      </c>
      <c r="G286" s="16"/>
      <c r="H286" s="384">
        <v>124</v>
      </c>
      <c r="I286" s="176">
        <v>6</v>
      </c>
      <c r="J286" s="166" t="s">
        <v>19</v>
      </c>
      <c r="K286" s="127" t="s">
        <v>1787</v>
      </c>
      <c r="L286" s="1"/>
      <c r="M286" s="177">
        <f t="shared" si="37"/>
        <v>124</v>
      </c>
      <c r="N286" s="2">
        <v>37.64</v>
      </c>
      <c r="O286" s="169"/>
      <c r="P286" s="178">
        <f t="shared" si="38"/>
        <v>37.64</v>
      </c>
      <c r="Q286" s="179">
        <f t="shared" si="39"/>
        <v>4667.36</v>
      </c>
      <c r="R286" s="127"/>
      <c r="S286" s="158"/>
    </row>
    <row r="287" spans="1:19" ht="32.25" customHeight="1">
      <c r="A287" s="171">
        <v>260</v>
      </c>
      <c r="B287" s="172" t="s">
        <v>679</v>
      </c>
      <c r="C287" s="29" t="s">
        <v>680</v>
      </c>
      <c r="D287" s="15">
        <v>2750</v>
      </c>
      <c r="E287" s="173" t="s">
        <v>18</v>
      </c>
      <c r="F287" s="174" t="s">
        <v>681</v>
      </c>
      <c r="G287" s="16"/>
      <c r="H287" s="384">
        <v>208</v>
      </c>
      <c r="I287" s="176">
        <v>6</v>
      </c>
      <c r="J287" s="166" t="s">
        <v>19</v>
      </c>
      <c r="K287" s="127" t="s">
        <v>1786</v>
      </c>
      <c r="L287" s="1"/>
      <c r="M287" s="177">
        <f t="shared" si="37"/>
        <v>208</v>
      </c>
      <c r="N287" s="2">
        <v>48.57</v>
      </c>
      <c r="O287" s="169"/>
      <c r="P287" s="178">
        <f t="shared" si="38"/>
        <v>48.57</v>
      </c>
      <c r="Q287" s="179">
        <f t="shared" si="39"/>
        <v>10102.56</v>
      </c>
      <c r="R287" s="127"/>
      <c r="S287" s="158"/>
    </row>
    <row r="288" spans="1:19" ht="32.25" customHeight="1">
      <c r="A288" s="171">
        <v>261</v>
      </c>
      <c r="B288" s="172" t="s">
        <v>682</v>
      </c>
      <c r="C288" s="172" t="s">
        <v>21</v>
      </c>
      <c r="D288" s="7">
        <v>30840</v>
      </c>
      <c r="E288" s="173"/>
      <c r="F288" s="174" t="s">
        <v>683</v>
      </c>
      <c r="G288" s="293" t="s">
        <v>670</v>
      </c>
      <c r="H288" s="384">
        <v>66</v>
      </c>
      <c r="I288" s="176">
        <v>30</v>
      </c>
      <c r="J288" s="380" t="s">
        <v>19</v>
      </c>
      <c r="K288" s="127" t="s">
        <v>1788</v>
      </c>
      <c r="L288" s="1"/>
      <c r="M288" s="177">
        <f t="shared" si="37"/>
        <v>66</v>
      </c>
      <c r="N288" s="2">
        <v>59.67</v>
      </c>
      <c r="O288" s="169"/>
      <c r="P288" s="178">
        <f t="shared" si="38"/>
        <v>59.67</v>
      </c>
      <c r="Q288" s="179">
        <f t="shared" si="39"/>
        <v>3938.2200000000003</v>
      </c>
      <c r="R288" s="127"/>
      <c r="S288" s="158"/>
    </row>
    <row r="289" spans="1:19" ht="32.25" customHeight="1">
      <c r="A289" s="171">
        <v>262</v>
      </c>
      <c r="B289" s="172" t="s">
        <v>684</v>
      </c>
      <c r="C289" s="172" t="s">
        <v>21</v>
      </c>
      <c r="D289" s="7">
        <v>31819</v>
      </c>
      <c r="E289" s="173"/>
      <c r="F289" s="174" t="s">
        <v>27</v>
      </c>
      <c r="G289" s="293" t="s">
        <v>670</v>
      </c>
      <c r="H289" s="384">
        <v>384</v>
      </c>
      <c r="I289" s="176">
        <v>20</v>
      </c>
      <c r="J289" s="380" t="s">
        <v>425</v>
      </c>
      <c r="K289" s="127" t="s">
        <v>1788</v>
      </c>
      <c r="L289" s="1">
        <v>24</v>
      </c>
      <c r="M289" s="177">
        <f t="shared" si="37"/>
        <v>320</v>
      </c>
      <c r="N289" s="2">
        <v>28.97</v>
      </c>
      <c r="O289" s="169"/>
      <c r="P289" s="178">
        <f t="shared" si="38"/>
        <v>28.97</v>
      </c>
      <c r="Q289" s="179">
        <f t="shared" si="39"/>
        <v>9270.4</v>
      </c>
      <c r="R289" s="127"/>
      <c r="S289" s="158"/>
    </row>
    <row r="290" spans="1:19" ht="32.25" customHeight="1">
      <c r="A290" s="171">
        <v>263</v>
      </c>
      <c r="B290" s="172" t="s">
        <v>685</v>
      </c>
      <c r="C290" s="172" t="s">
        <v>21</v>
      </c>
      <c r="D290" s="7">
        <v>31555</v>
      </c>
      <c r="E290" s="173"/>
      <c r="F290" s="174" t="s">
        <v>27</v>
      </c>
      <c r="G290" s="293" t="s">
        <v>670</v>
      </c>
      <c r="H290" s="384">
        <v>280</v>
      </c>
      <c r="I290" s="176">
        <v>20</v>
      </c>
      <c r="J290" s="380" t="s">
        <v>19</v>
      </c>
      <c r="K290" s="127" t="s">
        <v>1785</v>
      </c>
      <c r="L290" s="1"/>
      <c r="M290" s="177">
        <f t="shared" si="37"/>
        <v>280</v>
      </c>
      <c r="N290" s="2">
        <v>20.41</v>
      </c>
      <c r="O290" s="169"/>
      <c r="P290" s="178">
        <f t="shared" si="38"/>
        <v>20.41</v>
      </c>
      <c r="Q290" s="179">
        <f t="shared" si="39"/>
        <v>5714.8</v>
      </c>
      <c r="R290" s="127"/>
      <c r="S290" s="158"/>
    </row>
    <row r="291" spans="1:19" ht="32.25" customHeight="1">
      <c r="A291" s="171">
        <v>264</v>
      </c>
      <c r="B291" s="172" t="s">
        <v>686</v>
      </c>
      <c r="C291" s="172" t="s">
        <v>21</v>
      </c>
      <c r="D291" s="7">
        <v>31665</v>
      </c>
      <c r="E291" s="173"/>
      <c r="F291" s="174" t="s">
        <v>27</v>
      </c>
      <c r="G291" s="293" t="s">
        <v>670</v>
      </c>
      <c r="H291" s="384">
        <v>646</v>
      </c>
      <c r="I291" s="176">
        <v>20</v>
      </c>
      <c r="J291" s="380" t="s">
        <v>19</v>
      </c>
      <c r="K291" s="127" t="s">
        <v>1785</v>
      </c>
      <c r="L291" s="1"/>
      <c r="M291" s="177">
        <f t="shared" si="37"/>
        <v>646</v>
      </c>
      <c r="N291" s="2">
        <v>22.38</v>
      </c>
      <c r="O291" s="169"/>
      <c r="P291" s="178">
        <f t="shared" si="38"/>
        <v>22.38</v>
      </c>
      <c r="Q291" s="179">
        <f t="shared" si="39"/>
        <v>14457.48</v>
      </c>
      <c r="R291" s="127"/>
      <c r="S291" s="158"/>
    </row>
    <row r="292" spans="1:19" ht="32.25" customHeight="1">
      <c r="A292" s="171">
        <v>265</v>
      </c>
      <c r="B292" s="172" t="s">
        <v>687</v>
      </c>
      <c r="C292" s="29" t="s">
        <v>688</v>
      </c>
      <c r="D292" s="7">
        <v>31565</v>
      </c>
      <c r="E292" s="173"/>
      <c r="F292" s="174" t="s">
        <v>689</v>
      </c>
      <c r="G292" s="175" t="s">
        <v>690</v>
      </c>
      <c r="H292" s="384">
        <v>106</v>
      </c>
      <c r="I292" s="176">
        <v>15</v>
      </c>
      <c r="J292" s="166" t="s">
        <v>425</v>
      </c>
      <c r="K292" s="127" t="s">
        <v>1846</v>
      </c>
      <c r="L292" s="1">
        <v>24</v>
      </c>
      <c r="M292" s="177">
        <f t="shared" si="37"/>
        <v>66</v>
      </c>
      <c r="N292" s="2">
        <v>65.93</v>
      </c>
      <c r="O292" s="169"/>
      <c r="P292" s="178">
        <f t="shared" si="38"/>
        <v>65.93</v>
      </c>
      <c r="Q292" s="179">
        <f t="shared" si="39"/>
        <v>4351.38</v>
      </c>
      <c r="R292" s="127" t="s">
        <v>1845</v>
      </c>
      <c r="S292" s="158"/>
    </row>
    <row r="293" spans="1:19" ht="32.25" customHeight="1">
      <c r="A293" s="160">
        <v>266</v>
      </c>
      <c r="B293" s="161" t="s">
        <v>1650</v>
      </c>
      <c r="C293" s="87" t="s">
        <v>1651</v>
      </c>
      <c r="D293" s="90" t="s">
        <v>1814</v>
      </c>
      <c r="E293" s="295"/>
      <c r="F293" s="296" t="s">
        <v>1652</v>
      </c>
      <c r="G293" s="294" t="s">
        <v>1653</v>
      </c>
      <c r="H293" s="383">
        <v>211</v>
      </c>
      <c r="I293" s="165">
        <v>144</v>
      </c>
      <c r="J293" s="166" t="s">
        <v>19</v>
      </c>
      <c r="K293" s="82" t="s">
        <v>1784</v>
      </c>
      <c r="L293" s="83"/>
      <c r="M293" s="167">
        <f>ROUND(IF(ISBLANK(L293)=TRUE,H293,(H293*I293)/L293),0)</f>
        <v>211</v>
      </c>
      <c r="N293" s="84">
        <v>62.68</v>
      </c>
      <c r="O293" s="169"/>
      <c r="P293" s="168">
        <f t="shared" si="38"/>
        <v>62.68</v>
      </c>
      <c r="Q293" s="170">
        <f t="shared" si="39"/>
        <v>13225.48</v>
      </c>
      <c r="R293" s="82"/>
      <c r="S293" s="158"/>
    </row>
    <row r="294" spans="1:19" ht="32.25" customHeight="1">
      <c r="A294" s="171">
        <v>267</v>
      </c>
      <c r="B294" s="172" t="s">
        <v>691</v>
      </c>
      <c r="C294" s="172" t="s">
        <v>21</v>
      </c>
      <c r="D294" s="7">
        <v>1420</v>
      </c>
      <c r="E294" s="249"/>
      <c r="F294" s="297" t="s">
        <v>434</v>
      </c>
      <c r="G294" s="272" t="s">
        <v>692</v>
      </c>
      <c r="H294" s="384">
        <v>194</v>
      </c>
      <c r="I294" s="176">
        <v>6</v>
      </c>
      <c r="J294" s="380" t="s">
        <v>19</v>
      </c>
      <c r="K294" s="127" t="s">
        <v>1783</v>
      </c>
      <c r="L294" s="1"/>
      <c r="M294" s="177">
        <f t="shared" si="37"/>
        <v>194</v>
      </c>
      <c r="N294" s="2">
        <v>48.55</v>
      </c>
      <c r="O294" s="169"/>
      <c r="P294" s="178">
        <f t="shared" si="38"/>
        <v>48.55</v>
      </c>
      <c r="Q294" s="179">
        <f t="shared" si="39"/>
        <v>9418.699999999999</v>
      </c>
      <c r="R294" s="127"/>
      <c r="S294" s="158"/>
    </row>
    <row r="295" spans="1:19" ht="32.25" customHeight="1">
      <c r="A295" s="171">
        <v>268</v>
      </c>
      <c r="B295" s="172" t="s">
        <v>693</v>
      </c>
      <c r="C295" s="172" t="s">
        <v>21</v>
      </c>
      <c r="D295" s="7">
        <v>18790</v>
      </c>
      <c r="E295" s="173"/>
      <c r="F295" s="174" t="s">
        <v>434</v>
      </c>
      <c r="G295" s="298" t="s">
        <v>694</v>
      </c>
      <c r="H295" s="384">
        <v>105</v>
      </c>
      <c r="I295" s="176">
        <v>6</v>
      </c>
      <c r="J295" s="380" t="s">
        <v>425</v>
      </c>
      <c r="K295" s="127" t="s">
        <v>1790</v>
      </c>
      <c r="L295" s="1"/>
      <c r="M295" s="177">
        <f t="shared" si="37"/>
        <v>105</v>
      </c>
      <c r="N295" s="2">
        <v>46.22</v>
      </c>
      <c r="O295" s="169"/>
      <c r="P295" s="178">
        <f t="shared" si="38"/>
        <v>46.22</v>
      </c>
      <c r="Q295" s="179">
        <f t="shared" si="39"/>
        <v>4853.099999999999</v>
      </c>
      <c r="R295" s="127"/>
      <c r="S295" s="158"/>
    </row>
    <row r="296" spans="1:19" ht="32.25" customHeight="1">
      <c r="A296" s="173">
        <v>269</v>
      </c>
      <c r="B296" s="172" t="s">
        <v>695</v>
      </c>
      <c r="C296" s="172" t="s">
        <v>21</v>
      </c>
      <c r="D296" s="7">
        <v>18749</v>
      </c>
      <c r="E296" s="173"/>
      <c r="F296" s="174" t="s">
        <v>696</v>
      </c>
      <c r="G296" s="293" t="s">
        <v>694</v>
      </c>
      <c r="H296" s="384">
        <v>51</v>
      </c>
      <c r="I296" s="176">
        <v>12</v>
      </c>
      <c r="J296" s="380" t="s">
        <v>425</v>
      </c>
      <c r="K296" s="127" t="s">
        <v>1758</v>
      </c>
      <c r="L296" s="1"/>
      <c r="M296" s="177">
        <f t="shared" si="37"/>
        <v>51</v>
      </c>
      <c r="N296" s="2">
        <v>21.56</v>
      </c>
      <c r="O296" s="169"/>
      <c r="P296" s="178">
        <f t="shared" si="38"/>
        <v>21.56</v>
      </c>
      <c r="Q296" s="179">
        <f t="shared" si="39"/>
        <v>1099.56</v>
      </c>
      <c r="R296" s="127"/>
      <c r="S296" s="158"/>
    </row>
    <row r="297" spans="1:19" ht="32.25" customHeight="1">
      <c r="A297" s="171">
        <v>270</v>
      </c>
      <c r="B297" s="172" t="s">
        <v>697</v>
      </c>
      <c r="C297" s="29" t="s">
        <v>698</v>
      </c>
      <c r="D297" s="7">
        <v>99678</v>
      </c>
      <c r="E297" s="173" t="s">
        <v>25</v>
      </c>
      <c r="F297" s="174" t="s">
        <v>201</v>
      </c>
      <c r="G297" s="290" t="s">
        <v>699</v>
      </c>
      <c r="H297" s="384">
        <v>292</v>
      </c>
      <c r="I297" s="176">
        <v>30</v>
      </c>
      <c r="J297" s="166" t="s">
        <v>19</v>
      </c>
      <c r="K297" s="127" t="s">
        <v>1726</v>
      </c>
      <c r="L297" s="1"/>
      <c r="M297" s="177">
        <f t="shared" si="37"/>
        <v>292</v>
      </c>
      <c r="N297" s="2">
        <v>75.48</v>
      </c>
      <c r="O297" s="169"/>
      <c r="P297" s="178">
        <f t="shared" si="38"/>
        <v>75.48</v>
      </c>
      <c r="Q297" s="179">
        <f t="shared" si="39"/>
        <v>22040.16</v>
      </c>
      <c r="R297" s="127"/>
      <c r="S297" s="158"/>
    </row>
    <row r="298" spans="1:19" ht="32.25" customHeight="1">
      <c r="A298" s="171">
        <v>271</v>
      </c>
      <c r="B298" s="172" t="s">
        <v>700</v>
      </c>
      <c r="C298" s="172" t="s">
        <v>21</v>
      </c>
      <c r="D298" s="7">
        <v>1520</v>
      </c>
      <c r="E298" s="173"/>
      <c r="F298" s="174" t="s">
        <v>434</v>
      </c>
      <c r="G298" s="175"/>
      <c r="H298" s="384">
        <v>692</v>
      </c>
      <c r="I298" s="176">
        <v>6</v>
      </c>
      <c r="J298" s="380" t="s">
        <v>425</v>
      </c>
      <c r="K298" s="127" t="s">
        <v>1791</v>
      </c>
      <c r="L298" s="1"/>
      <c r="M298" s="177">
        <f t="shared" si="37"/>
        <v>692</v>
      </c>
      <c r="N298" s="2">
        <v>49.77</v>
      </c>
      <c r="O298" s="169"/>
      <c r="P298" s="178">
        <f t="shared" si="38"/>
        <v>49.77</v>
      </c>
      <c r="Q298" s="179">
        <f t="shared" si="39"/>
        <v>34440.840000000004</v>
      </c>
      <c r="R298" s="127"/>
      <c r="S298" s="158"/>
    </row>
    <row r="299" spans="1:19" ht="32.25" customHeight="1">
      <c r="A299" s="171">
        <v>272</v>
      </c>
      <c r="B299" s="172" t="s">
        <v>701</v>
      </c>
      <c r="C299" s="29" t="s">
        <v>702</v>
      </c>
      <c r="D299" s="7">
        <v>1601</v>
      </c>
      <c r="E299" s="173" t="s">
        <v>78</v>
      </c>
      <c r="F299" s="174" t="s">
        <v>434</v>
      </c>
      <c r="G299" s="171" t="s">
        <v>690</v>
      </c>
      <c r="H299" s="384">
        <v>198</v>
      </c>
      <c r="I299" s="176">
        <v>6</v>
      </c>
      <c r="J299" s="166" t="s">
        <v>19</v>
      </c>
      <c r="K299" s="127" t="s">
        <v>1789</v>
      </c>
      <c r="L299" s="1"/>
      <c r="M299" s="177">
        <f t="shared" si="37"/>
        <v>198</v>
      </c>
      <c r="N299" s="2">
        <v>50.44</v>
      </c>
      <c r="O299" s="169"/>
      <c r="P299" s="178">
        <f t="shared" si="38"/>
        <v>50.44</v>
      </c>
      <c r="Q299" s="179">
        <f t="shared" si="39"/>
        <v>9987.119999999999</v>
      </c>
      <c r="R299" s="127"/>
      <c r="S299" s="158"/>
    </row>
    <row r="300" spans="1:19" ht="32.25" customHeight="1">
      <c r="A300" s="171">
        <v>273</v>
      </c>
      <c r="B300" s="172" t="s">
        <v>703</v>
      </c>
      <c r="C300" s="29" t="s">
        <v>704</v>
      </c>
      <c r="D300" s="7">
        <v>1640</v>
      </c>
      <c r="E300" s="173" t="s">
        <v>78</v>
      </c>
      <c r="F300" s="174" t="s">
        <v>434</v>
      </c>
      <c r="G300" s="175" t="s">
        <v>690</v>
      </c>
      <c r="H300" s="384">
        <v>186</v>
      </c>
      <c r="I300" s="176">
        <v>6</v>
      </c>
      <c r="J300" s="166" t="s">
        <v>19</v>
      </c>
      <c r="K300" s="127" t="s">
        <v>1789</v>
      </c>
      <c r="L300" s="380"/>
      <c r="M300" s="177">
        <f t="shared" si="37"/>
        <v>186</v>
      </c>
      <c r="N300" s="2">
        <v>42.8</v>
      </c>
      <c r="O300" s="169"/>
      <c r="P300" s="178">
        <f t="shared" si="38"/>
        <v>42.8</v>
      </c>
      <c r="Q300" s="179">
        <f t="shared" si="39"/>
        <v>7960.799999999999</v>
      </c>
      <c r="R300" s="127"/>
      <c r="S300" s="158"/>
    </row>
    <row r="301" spans="1:19" ht="32.25" customHeight="1">
      <c r="A301" s="171">
        <v>274</v>
      </c>
      <c r="B301" s="172" t="s">
        <v>705</v>
      </c>
      <c r="C301" s="172" t="s">
        <v>21</v>
      </c>
      <c r="D301" s="7">
        <v>31735</v>
      </c>
      <c r="E301" s="173"/>
      <c r="F301" s="174" t="s">
        <v>27</v>
      </c>
      <c r="G301" s="293" t="s">
        <v>670</v>
      </c>
      <c r="H301" s="384">
        <v>116</v>
      </c>
      <c r="I301" s="176">
        <v>20</v>
      </c>
      <c r="J301" s="380" t="s">
        <v>19</v>
      </c>
      <c r="K301" s="127" t="s">
        <v>1785</v>
      </c>
      <c r="L301" s="380"/>
      <c r="M301" s="177">
        <f t="shared" si="37"/>
        <v>116</v>
      </c>
      <c r="N301" s="2">
        <v>24.12</v>
      </c>
      <c r="O301" s="169"/>
      <c r="P301" s="178">
        <f t="shared" si="38"/>
        <v>24.12</v>
      </c>
      <c r="Q301" s="179">
        <f t="shared" si="39"/>
        <v>2797.92</v>
      </c>
      <c r="R301" s="127"/>
      <c r="S301" s="158"/>
    </row>
    <row r="302" spans="1:19" ht="32.25" customHeight="1">
      <c r="A302" s="171">
        <v>275</v>
      </c>
      <c r="B302" s="172" t="s">
        <v>706</v>
      </c>
      <c r="C302" s="172" t="s">
        <v>21</v>
      </c>
      <c r="D302" s="7">
        <v>1740</v>
      </c>
      <c r="E302" s="173"/>
      <c r="F302" s="174" t="s">
        <v>434</v>
      </c>
      <c r="G302" s="293" t="s">
        <v>670</v>
      </c>
      <c r="H302" s="384">
        <v>102</v>
      </c>
      <c r="I302" s="176">
        <v>6</v>
      </c>
      <c r="J302" s="380" t="s">
        <v>425</v>
      </c>
      <c r="K302" s="127" t="s">
        <v>1791</v>
      </c>
      <c r="L302" s="1"/>
      <c r="M302" s="177">
        <f t="shared" si="37"/>
        <v>102</v>
      </c>
      <c r="N302" s="2">
        <v>52.33</v>
      </c>
      <c r="O302" s="169"/>
      <c r="P302" s="178">
        <f t="shared" si="38"/>
        <v>52.33</v>
      </c>
      <c r="Q302" s="179">
        <f t="shared" si="39"/>
        <v>5337.66</v>
      </c>
      <c r="R302" s="127"/>
      <c r="S302" s="158"/>
    </row>
    <row r="303" spans="1:19" ht="32.25" customHeight="1">
      <c r="A303" s="171">
        <v>276</v>
      </c>
      <c r="B303" s="172" t="s">
        <v>707</v>
      </c>
      <c r="C303" s="172" t="s">
        <v>21</v>
      </c>
      <c r="D303" s="7">
        <v>1860</v>
      </c>
      <c r="E303" s="173"/>
      <c r="F303" s="174" t="s">
        <v>434</v>
      </c>
      <c r="G303" s="293" t="s">
        <v>670</v>
      </c>
      <c r="H303" s="384">
        <v>194</v>
      </c>
      <c r="I303" s="176">
        <v>6</v>
      </c>
      <c r="J303" s="380" t="s">
        <v>425</v>
      </c>
      <c r="K303" s="127" t="s">
        <v>1791</v>
      </c>
      <c r="L303" s="1"/>
      <c r="M303" s="177">
        <f t="shared" si="37"/>
        <v>194</v>
      </c>
      <c r="N303" s="2">
        <v>50.44</v>
      </c>
      <c r="O303" s="169"/>
      <c r="P303" s="178">
        <f t="shared" si="38"/>
        <v>50.44</v>
      </c>
      <c r="Q303" s="179">
        <f t="shared" si="39"/>
        <v>9785.359999999999</v>
      </c>
      <c r="R303" s="127"/>
      <c r="S303" s="158"/>
    </row>
    <row r="304" spans="1:19" ht="32.25" customHeight="1">
      <c r="A304" s="171">
        <v>277</v>
      </c>
      <c r="B304" s="172" t="s">
        <v>708</v>
      </c>
      <c r="C304" s="172" t="s">
        <v>21</v>
      </c>
      <c r="D304" s="7">
        <v>30900</v>
      </c>
      <c r="E304" s="173"/>
      <c r="F304" s="174" t="s">
        <v>683</v>
      </c>
      <c r="G304" s="293" t="s">
        <v>670</v>
      </c>
      <c r="H304" s="384">
        <v>124</v>
      </c>
      <c r="I304" s="176">
        <v>30</v>
      </c>
      <c r="J304" s="380" t="s">
        <v>19</v>
      </c>
      <c r="K304" s="127" t="s">
        <v>1751</v>
      </c>
      <c r="L304" s="1">
        <v>33</v>
      </c>
      <c r="M304" s="177">
        <f t="shared" si="37"/>
        <v>113</v>
      </c>
      <c r="N304" s="2">
        <v>82.87</v>
      </c>
      <c r="O304" s="169"/>
      <c r="P304" s="178">
        <f t="shared" si="38"/>
        <v>82.87</v>
      </c>
      <c r="Q304" s="179">
        <f t="shared" si="39"/>
        <v>9364.310000000001</v>
      </c>
      <c r="R304" s="127"/>
      <c r="S304" s="158"/>
    </row>
    <row r="305" spans="1:19" ht="32.25" customHeight="1">
      <c r="A305" s="171">
        <v>278</v>
      </c>
      <c r="B305" s="172" t="s">
        <v>709</v>
      </c>
      <c r="C305" s="172" t="s">
        <v>21</v>
      </c>
      <c r="D305" s="7">
        <v>5305</v>
      </c>
      <c r="E305" s="173"/>
      <c r="F305" s="174" t="s">
        <v>434</v>
      </c>
      <c r="G305" s="293" t="s">
        <v>670</v>
      </c>
      <c r="H305" s="384">
        <v>52</v>
      </c>
      <c r="I305" s="176">
        <v>6</v>
      </c>
      <c r="J305" s="380" t="s">
        <v>19</v>
      </c>
      <c r="K305" s="127" t="s">
        <v>1783</v>
      </c>
      <c r="L305" s="1"/>
      <c r="M305" s="177">
        <f t="shared" si="37"/>
        <v>52</v>
      </c>
      <c r="N305" s="2">
        <v>25.73</v>
      </c>
      <c r="O305" s="169"/>
      <c r="P305" s="178">
        <f t="shared" si="38"/>
        <v>25.73</v>
      </c>
      <c r="Q305" s="179">
        <f t="shared" si="39"/>
        <v>1337.96</v>
      </c>
      <c r="R305" s="127"/>
      <c r="S305" s="158"/>
    </row>
    <row r="306" spans="1:19" ht="32.25" customHeight="1">
      <c r="A306" s="171">
        <v>278</v>
      </c>
      <c r="B306" s="172" t="s">
        <v>710</v>
      </c>
      <c r="C306" s="172" t="s">
        <v>21</v>
      </c>
      <c r="D306" s="7">
        <v>31690</v>
      </c>
      <c r="E306" s="173"/>
      <c r="F306" s="174" t="s">
        <v>27</v>
      </c>
      <c r="G306" s="293" t="s">
        <v>670</v>
      </c>
      <c r="H306" s="384">
        <v>104</v>
      </c>
      <c r="I306" s="176">
        <v>20</v>
      </c>
      <c r="J306" s="380" t="s">
        <v>425</v>
      </c>
      <c r="K306" s="127" t="s">
        <v>1792</v>
      </c>
      <c r="L306" s="1"/>
      <c r="M306" s="177">
        <f t="shared" si="37"/>
        <v>104</v>
      </c>
      <c r="N306" s="2">
        <v>25.44</v>
      </c>
      <c r="O306" s="169"/>
      <c r="P306" s="178">
        <f t="shared" si="38"/>
        <v>25.44</v>
      </c>
      <c r="Q306" s="179">
        <f t="shared" si="39"/>
        <v>2645.76</v>
      </c>
      <c r="R306" s="127"/>
      <c r="S306" s="158"/>
    </row>
    <row r="307" spans="1:19" ht="32.25" customHeight="1">
      <c r="A307" s="426" t="str">
        <f>"Gluten Free = "&amp;DOLLAR(SUM(Q308:Q314),2)</f>
        <v>Gluten Free = $41,544.36</v>
      </c>
      <c r="B307" s="426"/>
      <c r="C307" s="148"/>
      <c r="D307" s="374"/>
      <c r="E307" s="150"/>
      <c r="F307" s="151"/>
      <c r="G307" s="148"/>
      <c r="H307" s="382"/>
      <c r="I307" s="153"/>
      <c r="J307" s="150"/>
      <c r="K307" s="10"/>
      <c r="L307" s="11"/>
      <c r="M307" s="155"/>
      <c r="N307" s="12"/>
      <c r="O307" s="156"/>
      <c r="P307" s="156"/>
      <c r="Q307" s="157"/>
      <c r="R307" s="10"/>
      <c r="S307" s="158"/>
    </row>
    <row r="308" spans="1:19" ht="32.25" customHeight="1">
      <c r="A308" s="171">
        <v>280</v>
      </c>
      <c r="B308" s="172" t="s">
        <v>711</v>
      </c>
      <c r="C308" s="25" t="s">
        <v>712</v>
      </c>
      <c r="D308" s="7">
        <v>41431</v>
      </c>
      <c r="E308" s="173" t="s">
        <v>25</v>
      </c>
      <c r="F308" s="174" t="s">
        <v>314</v>
      </c>
      <c r="G308" s="175" t="s">
        <v>713</v>
      </c>
      <c r="H308" s="384">
        <v>61</v>
      </c>
      <c r="I308" s="176">
        <v>24</v>
      </c>
      <c r="J308" s="166" t="s">
        <v>19</v>
      </c>
      <c r="K308" s="127" t="s">
        <v>1793</v>
      </c>
      <c r="L308" s="1"/>
      <c r="M308" s="177">
        <f t="shared" si="37"/>
        <v>61</v>
      </c>
      <c r="N308" s="2">
        <v>14.19</v>
      </c>
      <c r="O308" s="169"/>
      <c r="P308" s="178">
        <f aca="true" t="shared" si="40" ref="P308:P314">IF((ISBLANK(N308)=FALSE),(N308-O308),)</f>
        <v>14.19</v>
      </c>
      <c r="Q308" s="179">
        <f aca="true" t="shared" si="41" ref="Q308:Q314">M308*N308</f>
        <v>865.5899999999999</v>
      </c>
      <c r="R308" s="127"/>
      <c r="S308" s="158"/>
    </row>
    <row r="309" spans="1:19" ht="32.25" customHeight="1">
      <c r="A309" s="173">
        <v>281</v>
      </c>
      <c r="B309" s="172" t="s">
        <v>714</v>
      </c>
      <c r="C309" s="29" t="s">
        <v>715</v>
      </c>
      <c r="D309" s="7">
        <v>99524</v>
      </c>
      <c r="E309" s="17" t="s">
        <v>18</v>
      </c>
      <c r="F309" s="299" t="s">
        <v>716</v>
      </c>
      <c r="G309" s="175"/>
      <c r="H309" s="384">
        <v>89.5</v>
      </c>
      <c r="I309" s="176">
        <v>180</v>
      </c>
      <c r="J309" s="166" t="s">
        <v>425</v>
      </c>
      <c r="K309" s="127" t="s">
        <v>1794</v>
      </c>
      <c r="L309" s="409">
        <v>144</v>
      </c>
      <c r="M309" s="177">
        <f t="shared" si="37"/>
        <v>112</v>
      </c>
      <c r="N309" s="2">
        <v>45.89</v>
      </c>
      <c r="O309" s="169"/>
      <c r="P309" s="178">
        <f t="shared" si="40"/>
        <v>45.89</v>
      </c>
      <c r="Q309" s="179">
        <f t="shared" si="41"/>
        <v>5139.68</v>
      </c>
      <c r="R309" s="127"/>
      <c r="S309" s="158"/>
    </row>
    <row r="310" spans="1:19" ht="32.25" customHeight="1">
      <c r="A310" s="171">
        <v>282</v>
      </c>
      <c r="B310" s="172" t="s">
        <v>717</v>
      </c>
      <c r="C310" s="25" t="s">
        <v>718</v>
      </c>
      <c r="D310" s="7">
        <v>98340</v>
      </c>
      <c r="E310" s="173" t="s">
        <v>25</v>
      </c>
      <c r="F310" s="174" t="s">
        <v>719</v>
      </c>
      <c r="G310" s="175" t="s">
        <v>713</v>
      </c>
      <c r="H310" s="384">
        <v>232</v>
      </c>
      <c r="I310" s="176">
        <v>24</v>
      </c>
      <c r="J310" s="166" t="s">
        <v>19</v>
      </c>
      <c r="K310" s="127" t="s">
        <v>1793</v>
      </c>
      <c r="L310" s="1"/>
      <c r="M310" s="177">
        <f t="shared" si="37"/>
        <v>232</v>
      </c>
      <c r="N310" s="2">
        <v>30.93</v>
      </c>
      <c r="O310" s="169"/>
      <c r="P310" s="178">
        <f t="shared" si="40"/>
        <v>30.93</v>
      </c>
      <c r="Q310" s="179">
        <f t="shared" si="41"/>
        <v>7175.76</v>
      </c>
      <c r="R310" s="127"/>
      <c r="S310" s="158"/>
    </row>
    <row r="311" spans="1:19" ht="32.25" customHeight="1">
      <c r="A311" s="173">
        <v>283</v>
      </c>
      <c r="B311" s="172" t="s">
        <v>720</v>
      </c>
      <c r="C311" s="25" t="s">
        <v>721</v>
      </c>
      <c r="D311" s="7">
        <v>41426</v>
      </c>
      <c r="E311" s="173" t="s">
        <v>25</v>
      </c>
      <c r="F311" s="174" t="s">
        <v>722</v>
      </c>
      <c r="G311" s="175" t="s">
        <v>713</v>
      </c>
      <c r="H311" s="384">
        <v>178.5</v>
      </c>
      <c r="I311" s="176">
        <v>24</v>
      </c>
      <c r="J311" s="166" t="s">
        <v>19</v>
      </c>
      <c r="K311" s="127" t="s">
        <v>1793</v>
      </c>
      <c r="L311" s="1"/>
      <c r="M311" s="177">
        <f t="shared" si="37"/>
        <v>179</v>
      </c>
      <c r="N311" s="2">
        <v>30.8</v>
      </c>
      <c r="O311" s="169"/>
      <c r="P311" s="178">
        <f t="shared" si="40"/>
        <v>30.8</v>
      </c>
      <c r="Q311" s="179">
        <f t="shared" si="41"/>
        <v>5513.2</v>
      </c>
      <c r="R311" s="127"/>
      <c r="S311" s="158"/>
    </row>
    <row r="312" spans="1:19" ht="32.25" customHeight="1">
      <c r="A312" s="171">
        <v>284</v>
      </c>
      <c r="B312" s="172" t="s">
        <v>723</v>
      </c>
      <c r="C312" s="25" t="s">
        <v>724</v>
      </c>
      <c r="D312" s="15">
        <v>98343</v>
      </c>
      <c r="E312" s="173" t="s">
        <v>25</v>
      </c>
      <c r="F312" s="174" t="s">
        <v>725</v>
      </c>
      <c r="G312" s="175" t="s">
        <v>726</v>
      </c>
      <c r="H312" s="384">
        <v>140.5</v>
      </c>
      <c r="I312" s="176">
        <v>12</v>
      </c>
      <c r="J312" s="166" t="s">
        <v>19</v>
      </c>
      <c r="K312" s="127" t="s">
        <v>1793</v>
      </c>
      <c r="L312" s="1"/>
      <c r="M312" s="177">
        <f t="shared" si="37"/>
        <v>141</v>
      </c>
      <c r="N312" s="2">
        <v>37.12</v>
      </c>
      <c r="O312" s="169"/>
      <c r="P312" s="178">
        <f t="shared" si="40"/>
        <v>37.12</v>
      </c>
      <c r="Q312" s="179">
        <f t="shared" si="41"/>
        <v>5233.92</v>
      </c>
      <c r="R312" s="127"/>
      <c r="S312" s="158"/>
    </row>
    <row r="313" spans="1:19" ht="32.25" customHeight="1">
      <c r="A313" s="171">
        <v>285</v>
      </c>
      <c r="B313" s="172" t="s">
        <v>727</v>
      </c>
      <c r="C313" s="25" t="s">
        <v>728</v>
      </c>
      <c r="D313" s="7">
        <v>36126</v>
      </c>
      <c r="E313" s="173" t="s">
        <v>62</v>
      </c>
      <c r="F313" s="174" t="s">
        <v>729</v>
      </c>
      <c r="G313" s="175" t="s">
        <v>730</v>
      </c>
      <c r="H313" s="384">
        <v>118</v>
      </c>
      <c r="I313" s="176">
        <v>145</v>
      </c>
      <c r="J313" s="166" t="s">
        <v>19</v>
      </c>
      <c r="K313" s="127" t="s">
        <v>1795</v>
      </c>
      <c r="L313" s="1"/>
      <c r="M313" s="177">
        <f t="shared" si="37"/>
        <v>118</v>
      </c>
      <c r="N313" s="2">
        <v>42.66</v>
      </c>
      <c r="O313" s="169"/>
      <c r="P313" s="178">
        <f t="shared" si="40"/>
        <v>42.66</v>
      </c>
      <c r="Q313" s="179">
        <f t="shared" si="41"/>
        <v>5033.879999999999</v>
      </c>
      <c r="R313" s="127"/>
      <c r="S313" s="158"/>
    </row>
    <row r="314" spans="1:19" ht="32.25" customHeight="1">
      <c r="A314" s="171">
        <v>286</v>
      </c>
      <c r="B314" s="172" t="s">
        <v>731</v>
      </c>
      <c r="C314" s="25" t="s">
        <v>732</v>
      </c>
      <c r="D314" s="15">
        <v>98342</v>
      </c>
      <c r="E314" s="173" t="s">
        <v>25</v>
      </c>
      <c r="F314" s="174" t="s">
        <v>733</v>
      </c>
      <c r="G314" s="175" t="s">
        <v>734</v>
      </c>
      <c r="H314" s="384">
        <v>236.5</v>
      </c>
      <c r="I314" s="176">
        <v>24</v>
      </c>
      <c r="J314" s="166" t="s">
        <v>19</v>
      </c>
      <c r="K314" s="127" t="s">
        <v>1793</v>
      </c>
      <c r="L314" s="1"/>
      <c r="M314" s="177">
        <f t="shared" si="37"/>
        <v>237</v>
      </c>
      <c r="N314" s="2">
        <v>53.09</v>
      </c>
      <c r="O314" s="169"/>
      <c r="P314" s="178">
        <f t="shared" si="40"/>
        <v>53.09</v>
      </c>
      <c r="Q314" s="179">
        <f t="shared" si="41"/>
        <v>12582.33</v>
      </c>
      <c r="R314" s="127"/>
      <c r="S314" s="158"/>
    </row>
    <row r="315" spans="1:19" ht="32.25" customHeight="1">
      <c r="A315" s="426" t="str">
        <f>"Juice and Beverages = "&amp;DOLLAR(SUM(Q316:Q346),2)</f>
        <v>Juice and Beverages = $156,018.55</v>
      </c>
      <c r="B315" s="426"/>
      <c r="C315" s="148"/>
      <c r="D315" s="374"/>
      <c r="E315" s="150"/>
      <c r="F315" s="151"/>
      <c r="G315" s="148"/>
      <c r="H315" s="382"/>
      <c r="I315" s="153"/>
      <c r="J315" s="150"/>
      <c r="K315" s="10"/>
      <c r="L315" s="11"/>
      <c r="M315" s="155"/>
      <c r="N315" s="12"/>
      <c r="O315" s="156"/>
      <c r="P315" s="156"/>
      <c r="Q315" s="157"/>
      <c r="R315" s="10"/>
      <c r="S315" s="158"/>
    </row>
    <row r="316" spans="1:19" ht="32.25" customHeight="1">
      <c r="A316" s="171">
        <v>287</v>
      </c>
      <c r="B316" s="172" t="s">
        <v>739</v>
      </c>
      <c r="C316" s="172" t="s">
        <v>21</v>
      </c>
      <c r="D316" s="7">
        <v>32531</v>
      </c>
      <c r="E316" s="173"/>
      <c r="F316" s="174" t="s">
        <v>740</v>
      </c>
      <c r="G316" s="175" t="s">
        <v>738</v>
      </c>
      <c r="H316" s="384">
        <v>401</v>
      </c>
      <c r="I316" s="176">
        <v>48</v>
      </c>
      <c r="J316" s="380" t="s">
        <v>425</v>
      </c>
      <c r="K316" s="127" t="s">
        <v>1796</v>
      </c>
      <c r="L316" s="1"/>
      <c r="M316" s="177">
        <f aca="true" t="shared" si="42" ref="M316:M322">ROUND(IF(ISBLANK(L316)=TRUE,H316,(H316*I316)/L316),0)</f>
        <v>401</v>
      </c>
      <c r="N316" s="2">
        <v>10.68</v>
      </c>
      <c r="O316" s="169"/>
      <c r="P316" s="178">
        <f aca="true" t="shared" si="43" ref="P316:P346">IF((ISBLANK(N316)=FALSE),(N316-O316),)</f>
        <v>10.68</v>
      </c>
      <c r="Q316" s="179">
        <f aca="true" t="shared" si="44" ref="Q316:Q346">M316*N316</f>
        <v>4282.68</v>
      </c>
      <c r="R316" s="127"/>
      <c r="S316" s="158"/>
    </row>
    <row r="317" spans="1:19" ht="32.25" customHeight="1">
      <c r="A317" s="171">
        <v>288</v>
      </c>
      <c r="B317" s="172" t="s">
        <v>736</v>
      </c>
      <c r="C317" s="172" t="s">
        <v>21</v>
      </c>
      <c r="D317" s="7">
        <v>32526</v>
      </c>
      <c r="E317" s="173"/>
      <c r="F317" s="174" t="s">
        <v>737</v>
      </c>
      <c r="G317" s="175" t="s">
        <v>738</v>
      </c>
      <c r="H317" s="384">
        <v>1154</v>
      </c>
      <c r="I317" s="176">
        <v>96</v>
      </c>
      <c r="J317" s="380" t="s">
        <v>425</v>
      </c>
      <c r="K317" s="127" t="s">
        <v>1796</v>
      </c>
      <c r="L317" s="1"/>
      <c r="M317" s="177">
        <f t="shared" si="42"/>
        <v>1154</v>
      </c>
      <c r="N317" s="2">
        <v>13.41</v>
      </c>
      <c r="O317" s="169"/>
      <c r="P317" s="178">
        <f t="shared" si="43"/>
        <v>13.41</v>
      </c>
      <c r="Q317" s="179">
        <f t="shared" si="44"/>
        <v>15475.14</v>
      </c>
      <c r="R317" s="127"/>
      <c r="S317" s="158"/>
    </row>
    <row r="318" spans="1:19" ht="32.25" customHeight="1">
      <c r="A318" s="171">
        <v>289</v>
      </c>
      <c r="B318" s="172" t="s">
        <v>741</v>
      </c>
      <c r="C318" s="29" t="s">
        <v>742</v>
      </c>
      <c r="D318" s="7">
        <v>6716</v>
      </c>
      <c r="E318" s="173" t="s">
        <v>30</v>
      </c>
      <c r="F318" s="174" t="s">
        <v>743</v>
      </c>
      <c r="G318" s="175" t="s">
        <v>744</v>
      </c>
      <c r="H318" s="384">
        <v>656</v>
      </c>
      <c r="I318" s="176">
        <v>40</v>
      </c>
      <c r="J318" s="166" t="s">
        <v>425</v>
      </c>
      <c r="K318" s="127" t="s">
        <v>1878</v>
      </c>
      <c r="L318" s="1"/>
      <c r="M318" s="177">
        <f t="shared" si="42"/>
        <v>656</v>
      </c>
      <c r="N318" s="2">
        <v>7.76</v>
      </c>
      <c r="O318" s="169"/>
      <c r="P318" s="178">
        <f t="shared" si="43"/>
        <v>7.76</v>
      </c>
      <c r="Q318" s="179">
        <f t="shared" si="44"/>
        <v>5090.5599999999995</v>
      </c>
      <c r="R318" s="127"/>
      <c r="S318" s="158"/>
    </row>
    <row r="319" spans="1:19" ht="32.25" customHeight="1">
      <c r="A319" s="171">
        <v>290</v>
      </c>
      <c r="B319" s="172" t="s">
        <v>746</v>
      </c>
      <c r="C319" s="29" t="s">
        <v>747</v>
      </c>
      <c r="D319" s="7">
        <v>6702</v>
      </c>
      <c r="E319" s="173" t="s">
        <v>30</v>
      </c>
      <c r="F319" s="174" t="s">
        <v>743</v>
      </c>
      <c r="G319" s="175" t="s">
        <v>744</v>
      </c>
      <c r="H319" s="384">
        <v>622</v>
      </c>
      <c r="I319" s="176">
        <v>40</v>
      </c>
      <c r="J319" s="166" t="s">
        <v>425</v>
      </c>
      <c r="K319" s="127" t="s">
        <v>1878</v>
      </c>
      <c r="L319" s="1"/>
      <c r="M319" s="177">
        <f t="shared" si="42"/>
        <v>622</v>
      </c>
      <c r="N319" s="2">
        <v>7.43</v>
      </c>
      <c r="O319" s="169"/>
      <c r="P319" s="178">
        <f t="shared" si="43"/>
        <v>7.43</v>
      </c>
      <c r="Q319" s="179">
        <f t="shared" si="44"/>
        <v>4621.46</v>
      </c>
      <c r="R319" s="127"/>
      <c r="S319" s="158"/>
    </row>
    <row r="320" spans="1:19" ht="32.25" customHeight="1">
      <c r="A320" s="160">
        <v>291</v>
      </c>
      <c r="B320" s="161" t="s">
        <v>1654</v>
      </c>
      <c r="C320" s="300" t="s">
        <v>1655</v>
      </c>
      <c r="D320" s="90">
        <v>100726</v>
      </c>
      <c r="E320" s="162" t="s">
        <v>30</v>
      </c>
      <c r="F320" s="163" t="s">
        <v>1656</v>
      </c>
      <c r="G320" s="164" t="s">
        <v>1657</v>
      </c>
      <c r="H320" s="383">
        <v>220</v>
      </c>
      <c r="I320" s="165">
        <v>90</v>
      </c>
      <c r="J320" s="166" t="s">
        <v>19</v>
      </c>
      <c r="K320" s="82" t="s">
        <v>1797</v>
      </c>
      <c r="L320" s="83"/>
      <c r="M320" s="167">
        <f t="shared" si="42"/>
        <v>220</v>
      </c>
      <c r="N320" s="84">
        <v>32.69</v>
      </c>
      <c r="O320" s="169"/>
      <c r="P320" s="168">
        <f t="shared" si="43"/>
        <v>32.69</v>
      </c>
      <c r="Q320" s="170">
        <f t="shared" si="44"/>
        <v>7191.799999999999</v>
      </c>
      <c r="R320" s="82"/>
      <c r="S320" s="158"/>
    </row>
    <row r="321" spans="1:19" ht="32.25" customHeight="1">
      <c r="A321" s="160">
        <v>292</v>
      </c>
      <c r="B321" s="161" t="s">
        <v>1658</v>
      </c>
      <c r="C321" s="300" t="s">
        <v>1659</v>
      </c>
      <c r="D321" s="90" t="s">
        <v>1716</v>
      </c>
      <c r="E321" s="162" t="s">
        <v>30</v>
      </c>
      <c r="F321" s="163" t="s">
        <v>1656</v>
      </c>
      <c r="G321" s="164" t="s">
        <v>1657</v>
      </c>
      <c r="H321" s="383">
        <v>198</v>
      </c>
      <c r="I321" s="165">
        <v>90</v>
      </c>
      <c r="J321" s="166" t="s">
        <v>19</v>
      </c>
      <c r="K321" s="82" t="s">
        <v>1797</v>
      </c>
      <c r="L321" s="83"/>
      <c r="M321" s="167">
        <f t="shared" si="42"/>
        <v>198</v>
      </c>
      <c r="N321" s="84">
        <v>32.69</v>
      </c>
      <c r="O321" s="169"/>
      <c r="P321" s="168">
        <f t="shared" si="43"/>
        <v>32.69</v>
      </c>
      <c r="Q321" s="170">
        <f t="shared" si="44"/>
        <v>6472.62</v>
      </c>
      <c r="R321" s="82"/>
      <c r="S321" s="158"/>
    </row>
    <row r="322" spans="1:19" ht="32.25" customHeight="1">
      <c r="A322" s="160">
        <v>293</v>
      </c>
      <c r="B322" s="161" t="s">
        <v>1661</v>
      </c>
      <c r="C322" s="300" t="s">
        <v>1660</v>
      </c>
      <c r="D322" s="90">
        <v>32868</v>
      </c>
      <c r="E322" s="162" t="s">
        <v>30</v>
      </c>
      <c r="F322" s="163" t="s">
        <v>1656</v>
      </c>
      <c r="G322" s="164" t="s">
        <v>1657</v>
      </c>
      <c r="H322" s="383">
        <v>201</v>
      </c>
      <c r="I322" s="165">
        <v>90</v>
      </c>
      <c r="J322" s="166" t="s">
        <v>19</v>
      </c>
      <c r="K322" s="82" t="s">
        <v>1797</v>
      </c>
      <c r="L322" s="83"/>
      <c r="M322" s="167">
        <f t="shared" si="42"/>
        <v>201</v>
      </c>
      <c r="N322" s="84">
        <v>32.69</v>
      </c>
      <c r="O322" s="169"/>
      <c r="P322" s="168">
        <f t="shared" si="43"/>
        <v>32.69</v>
      </c>
      <c r="Q322" s="170">
        <f t="shared" si="44"/>
        <v>6570.69</v>
      </c>
      <c r="R322" s="82"/>
      <c r="S322" s="158"/>
    </row>
    <row r="323" spans="1:19" ht="32.25" customHeight="1">
      <c r="A323" s="171">
        <v>294</v>
      </c>
      <c r="B323" s="172" t="s">
        <v>748</v>
      </c>
      <c r="C323" s="172" t="s">
        <v>21</v>
      </c>
      <c r="D323" s="7">
        <v>32822</v>
      </c>
      <c r="E323" s="173"/>
      <c r="F323" s="174" t="s">
        <v>737</v>
      </c>
      <c r="G323" s="175" t="s">
        <v>738</v>
      </c>
      <c r="H323" s="384">
        <v>384</v>
      </c>
      <c r="I323" s="176">
        <v>96</v>
      </c>
      <c r="J323" s="380" t="s">
        <v>425</v>
      </c>
      <c r="K323" s="127" t="s">
        <v>1796</v>
      </c>
      <c r="L323" s="1"/>
      <c r="M323" s="177">
        <f aca="true" t="shared" si="45" ref="M323:M346">ROUND(IF(ISBLANK(L323)=TRUE,H323,(H323*I323)/L323),0)</f>
        <v>384</v>
      </c>
      <c r="N323" s="2">
        <v>14.46</v>
      </c>
      <c r="O323" s="169"/>
      <c r="P323" s="178">
        <f t="shared" si="43"/>
        <v>14.46</v>
      </c>
      <c r="Q323" s="179">
        <f t="shared" si="44"/>
        <v>5552.64</v>
      </c>
      <c r="R323" s="127"/>
      <c r="S323" s="158"/>
    </row>
    <row r="324" spans="1:19" ht="32.25" customHeight="1">
      <c r="A324" s="171">
        <v>295</v>
      </c>
      <c r="B324" s="172" t="s">
        <v>749</v>
      </c>
      <c r="C324" s="29" t="s">
        <v>750</v>
      </c>
      <c r="D324" s="7">
        <v>6724</v>
      </c>
      <c r="E324" s="173" t="s">
        <v>30</v>
      </c>
      <c r="F324" s="174" t="s">
        <v>743</v>
      </c>
      <c r="G324" s="175" t="s">
        <v>751</v>
      </c>
      <c r="H324" s="384">
        <v>470</v>
      </c>
      <c r="I324" s="176">
        <v>40</v>
      </c>
      <c r="J324" s="166" t="s">
        <v>425</v>
      </c>
      <c r="K324" s="127" t="s">
        <v>1796</v>
      </c>
      <c r="L324" s="1">
        <v>44</v>
      </c>
      <c r="M324" s="177">
        <f t="shared" si="45"/>
        <v>427</v>
      </c>
      <c r="N324" s="2">
        <v>9.53</v>
      </c>
      <c r="O324" s="169"/>
      <c r="P324" s="178">
        <f t="shared" si="43"/>
        <v>9.53</v>
      </c>
      <c r="Q324" s="179">
        <f t="shared" si="44"/>
        <v>4069.31</v>
      </c>
      <c r="R324" s="127"/>
      <c r="S324" s="158"/>
    </row>
    <row r="325" spans="1:19" ht="32.25" customHeight="1">
      <c r="A325" s="171">
        <v>296</v>
      </c>
      <c r="B325" s="172" t="s">
        <v>753</v>
      </c>
      <c r="C325" s="172" t="s">
        <v>21</v>
      </c>
      <c r="D325" s="7">
        <v>32616</v>
      </c>
      <c r="E325" s="173"/>
      <c r="F325" s="174" t="s">
        <v>740</v>
      </c>
      <c r="G325" s="175" t="s">
        <v>738</v>
      </c>
      <c r="H325" s="384">
        <v>200</v>
      </c>
      <c r="I325" s="176">
        <v>48</v>
      </c>
      <c r="J325" s="380" t="s">
        <v>425</v>
      </c>
      <c r="K325" s="127" t="s">
        <v>1796</v>
      </c>
      <c r="L325" s="1"/>
      <c r="M325" s="177">
        <f t="shared" si="45"/>
        <v>200</v>
      </c>
      <c r="N325" s="2">
        <v>12.26</v>
      </c>
      <c r="O325" s="169"/>
      <c r="P325" s="178">
        <f t="shared" si="43"/>
        <v>12.26</v>
      </c>
      <c r="Q325" s="179">
        <f t="shared" si="44"/>
        <v>2452</v>
      </c>
      <c r="R325" s="127"/>
      <c r="S325" s="158"/>
    </row>
    <row r="326" spans="1:19" ht="32.25" customHeight="1">
      <c r="A326" s="171">
        <v>297</v>
      </c>
      <c r="B326" s="172" t="s">
        <v>752</v>
      </c>
      <c r="C326" s="172" t="s">
        <v>21</v>
      </c>
      <c r="D326" s="7">
        <v>32626</v>
      </c>
      <c r="E326" s="173"/>
      <c r="F326" s="174" t="s">
        <v>737</v>
      </c>
      <c r="G326" s="175" t="s">
        <v>738</v>
      </c>
      <c r="H326" s="384">
        <v>252</v>
      </c>
      <c r="I326" s="176">
        <v>96</v>
      </c>
      <c r="J326" s="380" t="s">
        <v>425</v>
      </c>
      <c r="K326" s="127" t="s">
        <v>1796</v>
      </c>
      <c r="L326" s="1"/>
      <c r="M326" s="177">
        <f t="shared" si="45"/>
        <v>252</v>
      </c>
      <c r="N326" s="2">
        <v>16.44</v>
      </c>
      <c r="O326" s="169"/>
      <c r="P326" s="178">
        <f t="shared" si="43"/>
        <v>16.44</v>
      </c>
      <c r="Q326" s="179">
        <f t="shared" si="44"/>
        <v>4142.88</v>
      </c>
      <c r="R326" s="127"/>
      <c r="S326" s="158"/>
    </row>
    <row r="327" spans="1:19" ht="32.25" customHeight="1">
      <c r="A327" s="171">
        <v>298</v>
      </c>
      <c r="B327" s="172" t="s">
        <v>755</v>
      </c>
      <c r="C327" s="172" t="s">
        <v>21</v>
      </c>
      <c r="D327" s="7">
        <v>32541</v>
      </c>
      <c r="E327" s="173"/>
      <c r="F327" s="174" t="s">
        <v>740</v>
      </c>
      <c r="G327" s="175" t="s">
        <v>738</v>
      </c>
      <c r="H327" s="384">
        <v>200</v>
      </c>
      <c r="I327" s="176">
        <v>48</v>
      </c>
      <c r="J327" s="380" t="s">
        <v>425</v>
      </c>
      <c r="K327" s="127" t="s">
        <v>1796</v>
      </c>
      <c r="L327" s="1"/>
      <c r="M327" s="177">
        <f t="shared" si="45"/>
        <v>200</v>
      </c>
      <c r="N327" s="2">
        <v>11.64</v>
      </c>
      <c r="O327" s="169"/>
      <c r="P327" s="178">
        <f t="shared" si="43"/>
        <v>11.64</v>
      </c>
      <c r="Q327" s="179">
        <f t="shared" si="44"/>
        <v>2328</v>
      </c>
      <c r="R327" s="127"/>
      <c r="S327" s="158"/>
    </row>
    <row r="328" spans="1:19" ht="32.25" customHeight="1">
      <c r="A328" s="171">
        <v>299</v>
      </c>
      <c r="B328" s="172" t="s">
        <v>754</v>
      </c>
      <c r="C328" s="172" t="s">
        <v>21</v>
      </c>
      <c r="D328" s="7">
        <v>32726</v>
      </c>
      <c r="E328" s="173"/>
      <c r="F328" s="174" t="s">
        <v>737</v>
      </c>
      <c r="G328" s="175" t="s">
        <v>738</v>
      </c>
      <c r="H328" s="384">
        <v>774</v>
      </c>
      <c r="I328" s="176">
        <v>96</v>
      </c>
      <c r="J328" s="380" t="s">
        <v>425</v>
      </c>
      <c r="K328" s="127" t="s">
        <v>1796</v>
      </c>
      <c r="L328" s="1"/>
      <c r="M328" s="177">
        <f t="shared" si="45"/>
        <v>774</v>
      </c>
      <c r="N328" s="2">
        <v>15.89</v>
      </c>
      <c r="O328" s="169"/>
      <c r="P328" s="178">
        <f t="shared" si="43"/>
        <v>15.89</v>
      </c>
      <c r="Q328" s="179">
        <f t="shared" si="44"/>
        <v>12298.86</v>
      </c>
      <c r="R328" s="127"/>
      <c r="S328" s="158"/>
    </row>
    <row r="329" spans="1:19" ht="32.25" customHeight="1">
      <c r="A329" s="171">
        <v>300</v>
      </c>
      <c r="B329" s="172" t="s">
        <v>763</v>
      </c>
      <c r="C329" s="29" t="s">
        <v>764</v>
      </c>
      <c r="D329" s="7">
        <v>6674</v>
      </c>
      <c r="E329" s="173" t="s">
        <v>305</v>
      </c>
      <c r="F329" s="174" t="s">
        <v>765</v>
      </c>
      <c r="G329" s="175" t="s">
        <v>766</v>
      </c>
      <c r="H329" s="384">
        <v>240</v>
      </c>
      <c r="I329" s="176">
        <v>24</v>
      </c>
      <c r="J329" s="166" t="s">
        <v>425</v>
      </c>
      <c r="K329" s="127" t="s">
        <v>1798</v>
      </c>
      <c r="L329" s="1"/>
      <c r="M329" s="177">
        <f t="shared" si="45"/>
        <v>240</v>
      </c>
      <c r="N329" s="2">
        <v>17.74</v>
      </c>
      <c r="O329" s="169"/>
      <c r="P329" s="178">
        <f t="shared" si="43"/>
        <v>17.74</v>
      </c>
      <c r="Q329" s="179">
        <f t="shared" si="44"/>
        <v>4257.599999999999</v>
      </c>
      <c r="R329" s="127"/>
      <c r="S329" s="158"/>
    </row>
    <row r="330" spans="1:19" ht="32.25" customHeight="1">
      <c r="A330" s="171">
        <v>301</v>
      </c>
      <c r="B330" s="172" t="s">
        <v>767</v>
      </c>
      <c r="C330" s="33" t="s">
        <v>768</v>
      </c>
      <c r="D330" s="7">
        <v>6691</v>
      </c>
      <c r="E330" s="173" t="s">
        <v>305</v>
      </c>
      <c r="F330" s="174" t="s">
        <v>765</v>
      </c>
      <c r="G330" s="175" t="s">
        <v>766</v>
      </c>
      <c r="H330" s="384">
        <v>240</v>
      </c>
      <c r="I330" s="176">
        <v>24</v>
      </c>
      <c r="J330" s="166" t="s">
        <v>425</v>
      </c>
      <c r="K330" s="127" t="s">
        <v>1798</v>
      </c>
      <c r="L330" s="1"/>
      <c r="M330" s="177">
        <f t="shared" si="45"/>
        <v>240</v>
      </c>
      <c r="N330" s="2">
        <v>17.74</v>
      </c>
      <c r="O330" s="169"/>
      <c r="P330" s="178">
        <f t="shared" si="43"/>
        <v>17.74</v>
      </c>
      <c r="Q330" s="179">
        <f t="shared" si="44"/>
        <v>4257.599999999999</v>
      </c>
      <c r="R330" s="127"/>
      <c r="S330" s="158"/>
    </row>
    <row r="331" spans="1:19" ht="32.25" customHeight="1">
      <c r="A331" s="171">
        <v>302</v>
      </c>
      <c r="B331" s="172" t="s">
        <v>769</v>
      </c>
      <c r="C331" s="33" t="s">
        <v>770</v>
      </c>
      <c r="D331" s="7">
        <v>6695</v>
      </c>
      <c r="E331" s="173" t="s">
        <v>305</v>
      </c>
      <c r="F331" s="174" t="s">
        <v>765</v>
      </c>
      <c r="G331" s="175" t="s">
        <v>766</v>
      </c>
      <c r="H331" s="384">
        <v>210</v>
      </c>
      <c r="I331" s="176">
        <v>24</v>
      </c>
      <c r="J331" s="166" t="s">
        <v>425</v>
      </c>
      <c r="K331" s="127" t="s">
        <v>1798</v>
      </c>
      <c r="L331" s="1"/>
      <c r="M331" s="177">
        <f t="shared" si="45"/>
        <v>210</v>
      </c>
      <c r="N331" s="2">
        <v>17.74</v>
      </c>
      <c r="O331" s="169"/>
      <c r="P331" s="178">
        <f t="shared" si="43"/>
        <v>17.74</v>
      </c>
      <c r="Q331" s="179">
        <f t="shared" si="44"/>
        <v>3725.3999999999996</v>
      </c>
      <c r="R331" s="127"/>
      <c r="S331" s="158"/>
    </row>
    <row r="332" spans="1:19" ht="32.25" customHeight="1">
      <c r="A332" s="171">
        <v>303</v>
      </c>
      <c r="B332" s="172" t="s">
        <v>771</v>
      </c>
      <c r="C332" s="29" t="s">
        <v>772</v>
      </c>
      <c r="D332" s="7">
        <v>6673</v>
      </c>
      <c r="E332" s="173" t="s">
        <v>305</v>
      </c>
      <c r="F332" s="174" t="s">
        <v>765</v>
      </c>
      <c r="G332" s="175" t="s">
        <v>766</v>
      </c>
      <c r="H332" s="384">
        <v>220</v>
      </c>
      <c r="I332" s="176">
        <v>24</v>
      </c>
      <c r="J332" s="166" t="s">
        <v>425</v>
      </c>
      <c r="K332" s="127" t="s">
        <v>1798</v>
      </c>
      <c r="L332" s="1"/>
      <c r="M332" s="177">
        <f t="shared" si="45"/>
        <v>220</v>
      </c>
      <c r="N332" s="2">
        <v>17.74</v>
      </c>
      <c r="O332" s="169"/>
      <c r="P332" s="178">
        <f t="shared" si="43"/>
        <v>17.74</v>
      </c>
      <c r="Q332" s="179">
        <f t="shared" si="44"/>
        <v>3902.7999999999997</v>
      </c>
      <c r="R332" s="127"/>
      <c r="S332" s="158"/>
    </row>
    <row r="333" spans="1:19" ht="32.25" customHeight="1">
      <c r="A333" s="171">
        <v>304</v>
      </c>
      <c r="B333" s="172" t="s">
        <v>773</v>
      </c>
      <c r="C333" s="33" t="s">
        <v>774</v>
      </c>
      <c r="D333" s="7">
        <v>6672</v>
      </c>
      <c r="E333" s="173" t="s">
        <v>305</v>
      </c>
      <c r="F333" s="174" t="s">
        <v>765</v>
      </c>
      <c r="G333" s="175" t="s">
        <v>766</v>
      </c>
      <c r="H333" s="384">
        <v>180</v>
      </c>
      <c r="I333" s="176">
        <v>24</v>
      </c>
      <c r="J333" s="166" t="s">
        <v>425</v>
      </c>
      <c r="K333" s="127" t="s">
        <v>1798</v>
      </c>
      <c r="L333" s="1"/>
      <c r="M333" s="177">
        <f t="shared" si="45"/>
        <v>180</v>
      </c>
      <c r="N333" s="2">
        <v>17.74</v>
      </c>
      <c r="O333" s="169"/>
      <c r="P333" s="178">
        <f t="shared" si="43"/>
        <v>17.74</v>
      </c>
      <c r="Q333" s="179">
        <f t="shared" si="44"/>
        <v>3193.2</v>
      </c>
      <c r="R333" s="127"/>
      <c r="S333" s="158"/>
    </row>
    <row r="334" spans="1:19" ht="32.25" customHeight="1">
      <c r="A334" s="171">
        <v>305</v>
      </c>
      <c r="B334" s="172" t="s">
        <v>756</v>
      </c>
      <c r="C334" s="29" t="s">
        <v>757</v>
      </c>
      <c r="D334" s="7">
        <v>32513</v>
      </c>
      <c r="E334" s="173" t="s">
        <v>25</v>
      </c>
      <c r="F334" s="174" t="s">
        <v>735</v>
      </c>
      <c r="G334" s="175" t="s">
        <v>758</v>
      </c>
      <c r="H334" s="384">
        <v>106</v>
      </c>
      <c r="I334" s="176">
        <v>70</v>
      </c>
      <c r="J334" s="166" t="s">
        <v>425</v>
      </c>
      <c r="K334" s="127" t="s">
        <v>1796</v>
      </c>
      <c r="L334" s="1"/>
      <c r="M334" s="177">
        <f t="shared" si="45"/>
        <v>106</v>
      </c>
      <c r="N334" s="2">
        <v>12.54</v>
      </c>
      <c r="O334" s="169"/>
      <c r="P334" s="178">
        <f t="shared" si="43"/>
        <v>12.54</v>
      </c>
      <c r="Q334" s="179">
        <f t="shared" si="44"/>
        <v>1329.24</v>
      </c>
      <c r="R334" s="127"/>
      <c r="S334" s="158"/>
    </row>
    <row r="335" spans="1:19" ht="32.25" customHeight="1">
      <c r="A335" s="171">
        <v>306</v>
      </c>
      <c r="B335" s="172" t="s">
        <v>759</v>
      </c>
      <c r="C335" s="29" t="s">
        <v>760</v>
      </c>
      <c r="D335" s="7">
        <v>32703</v>
      </c>
      <c r="E335" s="173" t="s">
        <v>25</v>
      </c>
      <c r="F335" s="174" t="s">
        <v>735</v>
      </c>
      <c r="G335" s="175" t="s">
        <v>758</v>
      </c>
      <c r="H335" s="384">
        <v>130</v>
      </c>
      <c r="I335" s="176">
        <v>70</v>
      </c>
      <c r="J335" s="166" t="s">
        <v>425</v>
      </c>
      <c r="K335" s="127" t="s">
        <v>1796</v>
      </c>
      <c r="L335" s="1"/>
      <c r="M335" s="177">
        <f t="shared" si="45"/>
        <v>130</v>
      </c>
      <c r="N335" s="2">
        <v>12.56</v>
      </c>
      <c r="O335" s="169"/>
      <c r="P335" s="178">
        <f t="shared" si="43"/>
        <v>12.56</v>
      </c>
      <c r="Q335" s="179">
        <f t="shared" si="44"/>
        <v>1632.8</v>
      </c>
      <c r="R335" s="127"/>
      <c r="S335" s="158"/>
    </row>
    <row r="336" spans="1:19" ht="32.25" customHeight="1">
      <c r="A336" s="171">
        <v>307</v>
      </c>
      <c r="B336" s="172" t="s">
        <v>761</v>
      </c>
      <c r="C336" s="29" t="s">
        <v>762</v>
      </c>
      <c r="D336" s="7">
        <v>32702</v>
      </c>
      <c r="E336" s="173" t="s">
        <v>25</v>
      </c>
      <c r="F336" s="174" t="s">
        <v>735</v>
      </c>
      <c r="G336" s="175" t="s">
        <v>758</v>
      </c>
      <c r="H336" s="384">
        <v>142</v>
      </c>
      <c r="I336" s="176">
        <v>70</v>
      </c>
      <c r="J336" s="166" t="s">
        <v>425</v>
      </c>
      <c r="K336" s="127" t="s">
        <v>1796</v>
      </c>
      <c r="L336" s="1"/>
      <c r="M336" s="177">
        <f t="shared" si="45"/>
        <v>142</v>
      </c>
      <c r="N336" s="2">
        <v>13.08</v>
      </c>
      <c r="O336" s="169"/>
      <c r="P336" s="178">
        <f t="shared" si="43"/>
        <v>13.08</v>
      </c>
      <c r="Q336" s="179">
        <f t="shared" si="44"/>
        <v>1857.36</v>
      </c>
      <c r="R336" s="127"/>
      <c r="S336" s="158"/>
    </row>
    <row r="337" spans="1:19" ht="32.25" customHeight="1">
      <c r="A337" s="171">
        <v>308</v>
      </c>
      <c r="B337" s="172" t="s">
        <v>775</v>
      </c>
      <c r="C337" s="29" t="s">
        <v>776</v>
      </c>
      <c r="D337" s="7">
        <v>6674</v>
      </c>
      <c r="E337" s="173" t="s">
        <v>30</v>
      </c>
      <c r="F337" s="174" t="s">
        <v>765</v>
      </c>
      <c r="G337" s="175" t="s">
        <v>777</v>
      </c>
      <c r="H337" s="384">
        <v>340</v>
      </c>
      <c r="I337" s="176">
        <v>24</v>
      </c>
      <c r="J337" s="166" t="s">
        <v>425</v>
      </c>
      <c r="K337" s="127" t="s">
        <v>1799</v>
      </c>
      <c r="L337" s="1"/>
      <c r="M337" s="177">
        <f t="shared" si="45"/>
        <v>340</v>
      </c>
      <c r="N337" s="2">
        <v>14.98</v>
      </c>
      <c r="O337" s="169"/>
      <c r="P337" s="178">
        <f t="shared" si="43"/>
        <v>14.98</v>
      </c>
      <c r="Q337" s="179">
        <f t="shared" si="44"/>
        <v>5093.2</v>
      </c>
      <c r="R337" s="127"/>
      <c r="S337" s="158"/>
    </row>
    <row r="338" spans="1:19" ht="32.25" customHeight="1">
      <c r="A338" s="171">
        <v>309</v>
      </c>
      <c r="B338" s="172" t="s">
        <v>778</v>
      </c>
      <c r="C338" s="29" t="s">
        <v>779</v>
      </c>
      <c r="D338" s="7">
        <v>6682</v>
      </c>
      <c r="E338" s="173" t="s">
        <v>30</v>
      </c>
      <c r="F338" s="174" t="s">
        <v>765</v>
      </c>
      <c r="G338" s="175" t="s">
        <v>777</v>
      </c>
      <c r="H338" s="384">
        <v>380</v>
      </c>
      <c r="I338" s="176">
        <v>24</v>
      </c>
      <c r="J338" s="166" t="s">
        <v>425</v>
      </c>
      <c r="K338" s="127" t="s">
        <v>1799</v>
      </c>
      <c r="L338" s="1"/>
      <c r="M338" s="177">
        <f t="shared" si="45"/>
        <v>380</v>
      </c>
      <c r="N338" s="2">
        <v>14.98</v>
      </c>
      <c r="O338" s="169"/>
      <c r="P338" s="178">
        <f t="shared" si="43"/>
        <v>14.98</v>
      </c>
      <c r="Q338" s="179">
        <f t="shared" si="44"/>
        <v>5692.400000000001</v>
      </c>
      <c r="R338" s="127"/>
      <c r="S338" s="158"/>
    </row>
    <row r="339" spans="1:19" ht="32.25" customHeight="1">
      <c r="A339" s="171">
        <v>310</v>
      </c>
      <c r="B339" s="172" t="s">
        <v>780</v>
      </c>
      <c r="C339" s="29" t="s">
        <v>781</v>
      </c>
      <c r="D339" s="7">
        <v>6687</v>
      </c>
      <c r="E339" s="173" t="s">
        <v>30</v>
      </c>
      <c r="F339" s="174" t="s">
        <v>765</v>
      </c>
      <c r="G339" s="175" t="s">
        <v>777</v>
      </c>
      <c r="H339" s="384">
        <v>370</v>
      </c>
      <c r="I339" s="176">
        <v>24</v>
      </c>
      <c r="J339" s="166" t="s">
        <v>425</v>
      </c>
      <c r="K339" s="127" t="s">
        <v>1799</v>
      </c>
      <c r="L339" s="1"/>
      <c r="M339" s="177">
        <f t="shared" si="45"/>
        <v>370</v>
      </c>
      <c r="N339" s="2">
        <v>14.98</v>
      </c>
      <c r="O339" s="169"/>
      <c r="P339" s="178">
        <f t="shared" si="43"/>
        <v>14.98</v>
      </c>
      <c r="Q339" s="179">
        <f t="shared" si="44"/>
        <v>5542.6</v>
      </c>
      <c r="R339" s="127"/>
      <c r="S339" s="158"/>
    </row>
    <row r="340" spans="1:19" ht="32.25" customHeight="1">
      <c r="A340" s="171">
        <v>311</v>
      </c>
      <c r="B340" s="172" t="s">
        <v>782</v>
      </c>
      <c r="C340" s="29" t="s">
        <v>783</v>
      </c>
      <c r="D340" s="7">
        <v>6686</v>
      </c>
      <c r="E340" s="173" t="s">
        <v>30</v>
      </c>
      <c r="F340" s="174" t="s">
        <v>765</v>
      </c>
      <c r="G340" s="175" t="s">
        <v>777</v>
      </c>
      <c r="H340" s="384">
        <v>390</v>
      </c>
      <c r="I340" s="176">
        <v>24</v>
      </c>
      <c r="J340" s="166" t="s">
        <v>425</v>
      </c>
      <c r="K340" s="127" t="s">
        <v>1799</v>
      </c>
      <c r="L340" s="1"/>
      <c r="M340" s="177">
        <f t="shared" si="45"/>
        <v>390</v>
      </c>
      <c r="N340" s="2">
        <v>14.98</v>
      </c>
      <c r="O340" s="169"/>
      <c r="P340" s="178">
        <f t="shared" si="43"/>
        <v>14.98</v>
      </c>
      <c r="Q340" s="179">
        <f t="shared" si="44"/>
        <v>5842.2</v>
      </c>
      <c r="R340" s="127"/>
      <c r="S340" s="158"/>
    </row>
    <row r="341" spans="1:19" ht="32.25" customHeight="1">
      <c r="A341" s="173">
        <v>312</v>
      </c>
      <c r="B341" s="172" t="s">
        <v>784</v>
      </c>
      <c r="C341" s="301" t="s">
        <v>21</v>
      </c>
      <c r="D341" s="7">
        <v>22090</v>
      </c>
      <c r="E341" s="173"/>
      <c r="F341" s="174" t="s">
        <v>785</v>
      </c>
      <c r="G341" s="175"/>
      <c r="H341" s="384">
        <v>14</v>
      </c>
      <c r="I341" s="176">
        <v>100</v>
      </c>
      <c r="J341" s="380" t="s">
        <v>19</v>
      </c>
      <c r="K341" s="127" t="s">
        <v>1879</v>
      </c>
      <c r="L341" s="1"/>
      <c r="M341" s="177">
        <f t="shared" si="45"/>
        <v>14</v>
      </c>
      <c r="N341" s="2">
        <v>4.1</v>
      </c>
      <c r="O341" s="169"/>
      <c r="P341" s="178">
        <f t="shared" si="43"/>
        <v>4.1</v>
      </c>
      <c r="Q341" s="179">
        <f t="shared" si="44"/>
        <v>57.39999999999999</v>
      </c>
      <c r="R341" s="127" t="s">
        <v>1838</v>
      </c>
      <c r="S341" s="158"/>
    </row>
    <row r="342" spans="1:19" ht="32.25" customHeight="1">
      <c r="A342" s="171">
        <v>313</v>
      </c>
      <c r="B342" s="172" t="s">
        <v>786</v>
      </c>
      <c r="C342" s="29" t="s">
        <v>787</v>
      </c>
      <c r="D342" s="7">
        <v>88202</v>
      </c>
      <c r="E342" s="173"/>
      <c r="F342" s="174" t="s">
        <v>788</v>
      </c>
      <c r="G342" s="175"/>
      <c r="H342" s="384">
        <v>380</v>
      </c>
      <c r="I342" s="176">
        <v>40</v>
      </c>
      <c r="J342" s="166" t="s">
        <v>19</v>
      </c>
      <c r="K342" s="127" t="s">
        <v>1800</v>
      </c>
      <c r="L342" s="1"/>
      <c r="M342" s="177">
        <f t="shared" si="45"/>
        <v>380</v>
      </c>
      <c r="N342" s="2">
        <v>5.89</v>
      </c>
      <c r="O342" s="169"/>
      <c r="P342" s="178">
        <f t="shared" si="43"/>
        <v>5.89</v>
      </c>
      <c r="Q342" s="179">
        <f t="shared" si="44"/>
        <v>2238.2</v>
      </c>
      <c r="R342" s="127"/>
      <c r="S342" s="158"/>
    </row>
    <row r="343" spans="1:19" ht="32.25" customHeight="1">
      <c r="A343" s="171">
        <v>314</v>
      </c>
      <c r="B343" s="172" t="s">
        <v>789</v>
      </c>
      <c r="C343" s="29" t="s">
        <v>790</v>
      </c>
      <c r="D343" s="7">
        <v>88201</v>
      </c>
      <c r="E343" s="173"/>
      <c r="F343" s="174" t="s">
        <v>791</v>
      </c>
      <c r="G343" s="175"/>
      <c r="H343" s="384">
        <v>1944</v>
      </c>
      <c r="I343" s="176">
        <v>48</v>
      </c>
      <c r="J343" s="166" t="s">
        <v>19</v>
      </c>
      <c r="K343" s="127" t="s">
        <v>1801</v>
      </c>
      <c r="L343" s="1"/>
      <c r="M343" s="177">
        <f t="shared" si="45"/>
        <v>1944</v>
      </c>
      <c r="N343" s="2">
        <v>6.86</v>
      </c>
      <c r="O343" s="169"/>
      <c r="P343" s="178">
        <f t="shared" si="43"/>
        <v>6.86</v>
      </c>
      <c r="Q343" s="179">
        <f t="shared" si="44"/>
        <v>13335.84</v>
      </c>
      <c r="R343" s="127"/>
      <c r="S343" s="158"/>
    </row>
    <row r="344" spans="1:19" ht="32.25" customHeight="1">
      <c r="A344" s="160">
        <v>315</v>
      </c>
      <c r="B344" s="161" t="s">
        <v>1573</v>
      </c>
      <c r="C344" s="161" t="s">
        <v>21</v>
      </c>
      <c r="D344" s="90">
        <v>30910</v>
      </c>
      <c r="E344" s="162"/>
      <c r="F344" s="163" t="s">
        <v>1029</v>
      </c>
      <c r="G344" s="164"/>
      <c r="H344" s="383">
        <v>101</v>
      </c>
      <c r="I344" s="165">
        <v>4</v>
      </c>
      <c r="J344" s="380" t="s">
        <v>19</v>
      </c>
      <c r="K344" s="82" t="s">
        <v>1725</v>
      </c>
      <c r="L344" s="83"/>
      <c r="M344" s="167">
        <f t="shared" si="45"/>
        <v>101</v>
      </c>
      <c r="N344" s="84">
        <v>4.91</v>
      </c>
      <c r="O344" s="169"/>
      <c r="P344" s="168">
        <f t="shared" si="43"/>
        <v>4.91</v>
      </c>
      <c r="Q344" s="170">
        <f t="shared" si="44"/>
        <v>495.91</v>
      </c>
      <c r="R344" s="82"/>
      <c r="S344" s="158"/>
    </row>
    <row r="345" spans="1:19" ht="32.25" customHeight="1">
      <c r="A345" s="171">
        <v>316</v>
      </c>
      <c r="B345" s="172" t="s">
        <v>792</v>
      </c>
      <c r="C345" s="33" t="s">
        <v>793</v>
      </c>
      <c r="D345" s="7">
        <v>6734</v>
      </c>
      <c r="E345" s="173" t="s">
        <v>25</v>
      </c>
      <c r="F345" s="174" t="s">
        <v>737</v>
      </c>
      <c r="G345" s="175"/>
      <c r="H345" s="384">
        <v>596</v>
      </c>
      <c r="I345" s="176">
        <v>96</v>
      </c>
      <c r="J345" s="166" t="s">
        <v>19</v>
      </c>
      <c r="K345" s="127" t="s">
        <v>1802</v>
      </c>
      <c r="L345" s="1"/>
      <c r="M345" s="177">
        <f t="shared" si="45"/>
        <v>596</v>
      </c>
      <c r="N345" s="2">
        <v>9.46</v>
      </c>
      <c r="O345" s="169"/>
      <c r="P345" s="178">
        <f t="shared" si="43"/>
        <v>9.46</v>
      </c>
      <c r="Q345" s="179">
        <f t="shared" si="44"/>
        <v>5638.160000000001</v>
      </c>
      <c r="R345" s="127"/>
      <c r="S345" s="158"/>
    </row>
    <row r="346" spans="1:19" ht="32.25" customHeight="1">
      <c r="A346" s="171">
        <v>317</v>
      </c>
      <c r="B346" s="172" t="s">
        <v>794</v>
      </c>
      <c r="C346" s="302" t="s">
        <v>21</v>
      </c>
      <c r="D346" s="7">
        <v>88200</v>
      </c>
      <c r="E346" s="173"/>
      <c r="F346" s="174" t="s">
        <v>788</v>
      </c>
      <c r="G346" s="175" t="s">
        <v>795</v>
      </c>
      <c r="H346" s="384">
        <v>1700</v>
      </c>
      <c r="I346" s="176">
        <v>40</v>
      </c>
      <c r="J346" s="380" t="s">
        <v>19</v>
      </c>
      <c r="K346" s="127" t="s">
        <v>1801</v>
      </c>
      <c r="L346" s="1"/>
      <c r="M346" s="177">
        <f t="shared" si="45"/>
        <v>1700</v>
      </c>
      <c r="N346" s="2">
        <v>4.34</v>
      </c>
      <c r="O346" s="169"/>
      <c r="P346" s="178">
        <f t="shared" si="43"/>
        <v>4.34</v>
      </c>
      <c r="Q346" s="179">
        <f t="shared" si="44"/>
        <v>7378</v>
      </c>
      <c r="R346" s="127"/>
      <c r="S346" s="158"/>
    </row>
    <row r="347" spans="1:19" ht="32.25" customHeight="1">
      <c r="A347" s="426" t="str">
        <f>"Meat - Misc = "&amp;DOLLAR(SUM(Q348:Q377),2)</f>
        <v>Meat - Misc = $354,670.64</v>
      </c>
      <c r="B347" s="426"/>
      <c r="C347" s="148"/>
      <c r="D347" s="374"/>
      <c r="E347" s="150"/>
      <c r="F347" s="151"/>
      <c r="G347" s="148"/>
      <c r="H347" s="382"/>
      <c r="I347" s="153"/>
      <c r="J347" s="150"/>
      <c r="K347" s="10"/>
      <c r="L347" s="11"/>
      <c r="M347" s="155"/>
      <c r="N347" s="12"/>
      <c r="O347" s="156"/>
      <c r="P347" s="156"/>
      <c r="Q347" s="157"/>
      <c r="R347" s="10"/>
      <c r="S347" s="158"/>
    </row>
    <row r="348" spans="1:19" ht="32.25" customHeight="1">
      <c r="A348" s="171">
        <v>318</v>
      </c>
      <c r="B348" s="260" t="s">
        <v>796</v>
      </c>
      <c r="C348" s="172" t="s">
        <v>21</v>
      </c>
      <c r="D348" s="15">
        <v>44000</v>
      </c>
      <c r="E348" s="173"/>
      <c r="F348" s="174" t="s">
        <v>797</v>
      </c>
      <c r="G348" s="175" t="s">
        <v>798</v>
      </c>
      <c r="H348" s="384">
        <v>233.20000000000002</v>
      </c>
      <c r="I348" s="176">
        <v>3.46</v>
      </c>
      <c r="J348" s="380" t="s">
        <v>19</v>
      </c>
      <c r="K348" s="127" t="s">
        <v>1842</v>
      </c>
      <c r="L348" s="1">
        <v>3.1</v>
      </c>
      <c r="M348" s="177">
        <f aca="true" t="shared" si="46" ref="M348:M410">ROUND(IF(ISBLANK(L348)=TRUE,H348,(H348*I348)/L348),0)</f>
        <v>260</v>
      </c>
      <c r="N348" s="2">
        <v>53.87</v>
      </c>
      <c r="O348" s="169"/>
      <c r="P348" s="178">
        <f aca="true" t="shared" si="47" ref="P348:P377">IF((ISBLANK(N348)=FALSE),(N348-O348),)</f>
        <v>53.87</v>
      </c>
      <c r="Q348" s="179">
        <f>M348*N348</f>
        <v>14006.199999999999</v>
      </c>
      <c r="R348" s="127" t="s">
        <v>1841</v>
      </c>
      <c r="S348" s="158"/>
    </row>
    <row r="349" spans="1:19" ht="32.25" customHeight="1">
      <c r="A349" s="468">
        <v>319</v>
      </c>
      <c r="B349" s="473" t="s">
        <v>799</v>
      </c>
      <c r="C349" s="25" t="s">
        <v>800</v>
      </c>
      <c r="D349" s="475">
        <v>44005</v>
      </c>
      <c r="E349" s="173" t="s">
        <v>62</v>
      </c>
      <c r="F349" s="174" t="s">
        <v>801</v>
      </c>
      <c r="G349" s="175"/>
      <c r="H349" s="460">
        <v>252.4</v>
      </c>
      <c r="I349" s="468">
        <v>192</v>
      </c>
      <c r="J349" s="166" t="s">
        <v>19</v>
      </c>
      <c r="K349" s="424" t="s">
        <v>1842</v>
      </c>
      <c r="L349" s="454">
        <v>192</v>
      </c>
      <c r="M349" s="434">
        <f t="shared" si="46"/>
        <v>252</v>
      </c>
      <c r="N349" s="416">
        <v>63.96</v>
      </c>
      <c r="O349" s="169"/>
      <c r="P349" s="420">
        <f t="shared" si="47"/>
        <v>63.96</v>
      </c>
      <c r="Q349" s="422">
        <f>M349*N349</f>
        <v>16117.92</v>
      </c>
      <c r="R349" s="424" t="s">
        <v>1867</v>
      </c>
      <c r="S349" s="158"/>
    </row>
    <row r="350" spans="1:19" ht="32.25" customHeight="1">
      <c r="A350" s="469"/>
      <c r="B350" s="474"/>
      <c r="C350" s="25" t="s">
        <v>802</v>
      </c>
      <c r="D350" s="476"/>
      <c r="E350" s="173" t="s">
        <v>62</v>
      </c>
      <c r="F350" s="174" t="s">
        <v>803</v>
      </c>
      <c r="G350" s="175"/>
      <c r="H350" s="461" t="e">
        <v>#N/A</v>
      </c>
      <c r="I350" s="469"/>
      <c r="J350" s="166" t="s">
        <v>19</v>
      </c>
      <c r="K350" s="425"/>
      <c r="L350" s="455"/>
      <c r="M350" s="435"/>
      <c r="N350" s="417"/>
      <c r="O350" s="169"/>
      <c r="P350" s="421">
        <f t="shared" si="47"/>
        <v>0</v>
      </c>
      <c r="Q350" s="423"/>
      <c r="R350" s="425"/>
      <c r="S350" s="158"/>
    </row>
    <row r="351" spans="1:19" ht="32.25" customHeight="1">
      <c r="A351" s="171">
        <v>320</v>
      </c>
      <c r="B351" s="284" t="s">
        <v>804</v>
      </c>
      <c r="C351" s="25" t="s">
        <v>805</v>
      </c>
      <c r="D351" s="15">
        <v>36660</v>
      </c>
      <c r="E351" s="173" t="s">
        <v>62</v>
      </c>
      <c r="F351" s="174" t="s">
        <v>806</v>
      </c>
      <c r="G351" s="175" t="s">
        <v>807</v>
      </c>
      <c r="H351" s="384">
        <v>94.4</v>
      </c>
      <c r="I351" s="176">
        <v>600</v>
      </c>
      <c r="J351" s="166" t="s">
        <v>19</v>
      </c>
      <c r="K351" s="127" t="s">
        <v>1885</v>
      </c>
      <c r="L351" s="1"/>
      <c r="M351" s="177">
        <f t="shared" si="46"/>
        <v>94</v>
      </c>
      <c r="N351" s="2">
        <v>99.85</v>
      </c>
      <c r="O351" s="270">
        <v>9.04</v>
      </c>
      <c r="P351" s="178">
        <f t="shared" si="47"/>
        <v>90.81</v>
      </c>
      <c r="Q351" s="179">
        <f aca="true" t="shared" si="48" ref="Q351:Q361">M351*N351</f>
        <v>9385.9</v>
      </c>
      <c r="R351" s="127"/>
      <c r="S351" s="158"/>
    </row>
    <row r="352" spans="1:19" ht="32.25" customHeight="1">
      <c r="A352" s="171">
        <v>321</v>
      </c>
      <c r="B352" s="172" t="s">
        <v>808</v>
      </c>
      <c r="C352" s="25" t="s">
        <v>809</v>
      </c>
      <c r="D352" s="15">
        <v>42920</v>
      </c>
      <c r="E352" s="173" t="s">
        <v>25</v>
      </c>
      <c r="F352" s="174" t="s">
        <v>810</v>
      </c>
      <c r="G352" s="175"/>
      <c r="H352" s="384">
        <v>50.800000000000004</v>
      </c>
      <c r="I352" s="176">
        <v>14</v>
      </c>
      <c r="J352" s="166" t="s">
        <v>19</v>
      </c>
      <c r="K352" s="127" t="s">
        <v>1886</v>
      </c>
      <c r="L352" s="1"/>
      <c r="M352" s="177">
        <f t="shared" si="46"/>
        <v>51</v>
      </c>
      <c r="N352" s="2">
        <v>28.84</v>
      </c>
      <c r="O352" s="169"/>
      <c r="P352" s="178">
        <f t="shared" si="47"/>
        <v>28.84</v>
      </c>
      <c r="Q352" s="179">
        <f t="shared" si="48"/>
        <v>1470.84</v>
      </c>
      <c r="R352" s="127"/>
      <c r="S352" s="158"/>
    </row>
    <row r="353" spans="1:19" ht="32.25" customHeight="1">
      <c r="A353" s="171">
        <v>322</v>
      </c>
      <c r="B353" s="172" t="s">
        <v>811</v>
      </c>
      <c r="C353" s="25" t="s">
        <v>812</v>
      </c>
      <c r="D353" s="15">
        <v>43434</v>
      </c>
      <c r="E353" s="173" t="s">
        <v>30</v>
      </c>
      <c r="F353" s="174" t="s">
        <v>810</v>
      </c>
      <c r="G353" s="175"/>
      <c r="H353" s="384">
        <v>215.20000000000002</v>
      </c>
      <c r="I353" s="176">
        <v>14</v>
      </c>
      <c r="J353" s="166" t="s">
        <v>19</v>
      </c>
      <c r="K353" s="410" t="s">
        <v>1718</v>
      </c>
      <c r="L353" s="1"/>
      <c r="M353" s="177">
        <f t="shared" si="46"/>
        <v>215</v>
      </c>
      <c r="N353" s="2">
        <v>79.52</v>
      </c>
      <c r="O353" s="169"/>
      <c r="P353" s="178">
        <f t="shared" si="47"/>
        <v>79.52</v>
      </c>
      <c r="Q353" s="179">
        <f t="shared" si="48"/>
        <v>17096.8</v>
      </c>
      <c r="R353" s="127"/>
      <c r="S353" s="158"/>
    </row>
    <row r="354" spans="1:19" ht="32.25" customHeight="1">
      <c r="A354" s="171">
        <v>323</v>
      </c>
      <c r="B354" s="172" t="s">
        <v>813</v>
      </c>
      <c r="C354" s="25" t="s">
        <v>814</v>
      </c>
      <c r="D354" s="15" t="s">
        <v>1716</v>
      </c>
      <c r="E354" s="173" t="s">
        <v>78</v>
      </c>
      <c r="F354" s="174" t="s">
        <v>815</v>
      </c>
      <c r="G354" s="175" t="s">
        <v>816</v>
      </c>
      <c r="H354" s="384">
        <v>142</v>
      </c>
      <c r="I354" s="176">
        <v>72</v>
      </c>
      <c r="J354" s="166" t="s">
        <v>19</v>
      </c>
      <c r="K354" s="410" t="s">
        <v>1887</v>
      </c>
      <c r="L354" s="1"/>
      <c r="M354" s="177">
        <f t="shared" si="46"/>
        <v>142</v>
      </c>
      <c r="N354" s="2">
        <v>38.45</v>
      </c>
      <c r="O354" s="169"/>
      <c r="P354" s="178">
        <f t="shared" si="47"/>
        <v>38.45</v>
      </c>
      <c r="Q354" s="179">
        <f t="shared" si="48"/>
        <v>5459.900000000001</v>
      </c>
      <c r="R354" s="127"/>
      <c r="S354" s="158"/>
    </row>
    <row r="355" spans="1:19" ht="32.25" customHeight="1">
      <c r="A355" s="171">
        <v>324</v>
      </c>
      <c r="B355" s="284" t="s">
        <v>817</v>
      </c>
      <c r="C355" s="25" t="s">
        <v>818</v>
      </c>
      <c r="D355" s="15">
        <v>35486</v>
      </c>
      <c r="E355" s="173" t="s">
        <v>184</v>
      </c>
      <c r="F355" s="174" t="s">
        <v>26</v>
      </c>
      <c r="G355" s="175" t="s">
        <v>819</v>
      </c>
      <c r="H355" s="384">
        <v>161.20000000000002</v>
      </c>
      <c r="I355" s="176">
        <v>10</v>
      </c>
      <c r="J355" s="166" t="s">
        <v>19</v>
      </c>
      <c r="K355" s="410" t="s">
        <v>1888</v>
      </c>
      <c r="L355" s="1"/>
      <c r="M355" s="177">
        <f t="shared" si="46"/>
        <v>161</v>
      </c>
      <c r="N355" s="2">
        <v>29.44</v>
      </c>
      <c r="O355" s="270">
        <v>11.18</v>
      </c>
      <c r="P355" s="178">
        <f t="shared" si="47"/>
        <v>18.26</v>
      </c>
      <c r="Q355" s="179">
        <f t="shared" si="48"/>
        <v>4739.84</v>
      </c>
      <c r="R355" s="127"/>
      <c r="S355" s="158"/>
    </row>
    <row r="356" spans="1:19" ht="32.25" customHeight="1">
      <c r="A356" s="171">
        <v>325</v>
      </c>
      <c r="B356" s="284" t="s">
        <v>820</v>
      </c>
      <c r="C356" s="25" t="s">
        <v>821</v>
      </c>
      <c r="D356" s="15">
        <v>35481</v>
      </c>
      <c r="E356" s="173" t="s">
        <v>184</v>
      </c>
      <c r="F356" s="174" t="s">
        <v>26</v>
      </c>
      <c r="G356" s="175" t="s">
        <v>822</v>
      </c>
      <c r="H356" s="384">
        <v>90</v>
      </c>
      <c r="I356" s="176">
        <v>10</v>
      </c>
      <c r="J356" s="166" t="s">
        <v>19</v>
      </c>
      <c r="K356" s="410" t="s">
        <v>1891</v>
      </c>
      <c r="L356" s="1"/>
      <c r="M356" s="177">
        <f t="shared" si="46"/>
        <v>90</v>
      </c>
      <c r="N356" s="2">
        <v>28.22</v>
      </c>
      <c r="O356" s="270">
        <v>12.84</v>
      </c>
      <c r="P356" s="178">
        <f t="shared" si="47"/>
        <v>15.379999999999999</v>
      </c>
      <c r="Q356" s="179">
        <f t="shared" si="48"/>
        <v>2539.7999999999997</v>
      </c>
      <c r="R356" s="127"/>
      <c r="S356" s="158"/>
    </row>
    <row r="357" spans="1:19" ht="32.25" customHeight="1">
      <c r="A357" s="171">
        <v>326</v>
      </c>
      <c r="B357" s="172" t="s">
        <v>823</v>
      </c>
      <c r="C357" s="25" t="s">
        <v>824</v>
      </c>
      <c r="D357" s="15">
        <v>35397</v>
      </c>
      <c r="E357" s="173" t="s">
        <v>184</v>
      </c>
      <c r="F357" s="174" t="s">
        <v>26</v>
      </c>
      <c r="G357" s="175" t="s">
        <v>825</v>
      </c>
      <c r="H357" s="384">
        <v>92.80000000000001</v>
      </c>
      <c r="I357" s="176">
        <v>10</v>
      </c>
      <c r="J357" s="166" t="s">
        <v>19</v>
      </c>
      <c r="K357" s="410" t="s">
        <v>1891</v>
      </c>
      <c r="L357" s="1"/>
      <c r="M357" s="177">
        <f t="shared" si="46"/>
        <v>93</v>
      </c>
      <c r="N357" s="2">
        <v>27.58</v>
      </c>
      <c r="O357" s="169"/>
      <c r="P357" s="178">
        <f t="shared" si="47"/>
        <v>27.58</v>
      </c>
      <c r="Q357" s="179">
        <f t="shared" si="48"/>
        <v>2564.94</v>
      </c>
      <c r="R357" s="127"/>
      <c r="S357" s="158"/>
    </row>
    <row r="358" spans="1:19" ht="32.25" customHeight="1">
      <c r="A358" s="171">
        <v>327</v>
      </c>
      <c r="B358" s="172" t="s">
        <v>826</v>
      </c>
      <c r="C358" s="25" t="s">
        <v>827</v>
      </c>
      <c r="D358" s="15">
        <v>98580</v>
      </c>
      <c r="E358" s="173" t="s">
        <v>25</v>
      </c>
      <c r="F358" s="174" t="s">
        <v>828</v>
      </c>
      <c r="G358" s="175" t="s">
        <v>829</v>
      </c>
      <c r="H358" s="384">
        <v>1296.4</v>
      </c>
      <c r="I358" s="176">
        <v>12</v>
      </c>
      <c r="J358" s="166" t="s">
        <v>19</v>
      </c>
      <c r="K358" s="410" t="s">
        <v>1889</v>
      </c>
      <c r="L358" s="1"/>
      <c r="M358" s="177">
        <f t="shared" si="46"/>
        <v>1296</v>
      </c>
      <c r="N358" s="2">
        <v>46.68</v>
      </c>
      <c r="O358" s="169"/>
      <c r="P358" s="178">
        <f t="shared" si="47"/>
        <v>46.68</v>
      </c>
      <c r="Q358" s="179">
        <f t="shared" si="48"/>
        <v>60497.28</v>
      </c>
      <c r="R358" s="127"/>
      <c r="S358" s="158"/>
    </row>
    <row r="359" spans="1:19" ht="32.25" customHeight="1">
      <c r="A359" s="171">
        <v>328</v>
      </c>
      <c r="B359" s="172" t="s">
        <v>830</v>
      </c>
      <c r="C359" s="25" t="s">
        <v>831</v>
      </c>
      <c r="D359" s="15">
        <v>42764</v>
      </c>
      <c r="E359" s="173" t="s">
        <v>62</v>
      </c>
      <c r="F359" s="174" t="s">
        <v>26</v>
      </c>
      <c r="G359" s="175" t="s">
        <v>832</v>
      </c>
      <c r="H359" s="384">
        <v>879.2</v>
      </c>
      <c r="I359" s="176">
        <v>10</v>
      </c>
      <c r="J359" s="166" t="s">
        <v>19</v>
      </c>
      <c r="K359" s="410" t="s">
        <v>1890</v>
      </c>
      <c r="L359" s="1"/>
      <c r="M359" s="177">
        <f t="shared" si="46"/>
        <v>879</v>
      </c>
      <c r="N359" s="2">
        <v>34.05</v>
      </c>
      <c r="O359" s="169"/>
      <c r="P359" s="178">
        <f t="shared" si="47"/>
        <v>34.05</v>
      </c>
      <c r="Q359" s="179">
        <f t="shared" si="48"/>
        <v>29929.949999999997</v>
      </c>
      <c r="R359" s="127"/>
      <c r="S359" s="158"/>
    </row>
    <row r="360" spans="1:19" ht="32.25" customHeight="1">
      <c r="A360" s="171">
        <v>329</v>
      </c>
      <c r="B360" s="284" t="s">
        <v>833</v>
      </c>
      <c r="C360" s="25" t="s">
        <v>834</v>
      </c>
      <c r="D360" s="15">
        <v>42699</v>
      </c>
      <c r="E360" s="173" t="s">
        <v>62</v>
      </c>
      <c r="F360" s="174" t="s">
        <v>27</v>
      </c>
      <c r="G360" s="175" t="s">
        <v>832</v>
      </c>
      <c r="H360" s="384">
        <v>68</v>
      </c>
      <c r="I360" s="176">
        <v>20</v>
      </c>
      <c r="J360" s="166" t="s">
        <v>19</v>
      </c>
      <c r="K360" s="410" t="s">
        <v>1885</v>
      </c>
      <c r="L360" s="1"/>
      <c r="M360" s="177">
        <f t="shared" si="46"/>
        <v>68</v>
      </c>
      <c r="N360" s="2">
        <v>75.94</v>
      </c>
      <c r="O360" s="270">
        <v>28.55</v>
      </c>
      <c r="P360" s="178">
        <f t="shared" si="47"/>
        <v>47.39</v>
      </c>
      <c r="Q360" s="179">
        <f t="shared" si="48"/>
        <v>5163.92</v>
      </c>
      <c r="R360" s="127"/>
      <c r="S360" s="158"/>
    </row>
    <row r="361" spans="1:19" ht="32.25" customHeight="1">
      <c r="A361" s="468">
        <v>330</v>
      </c>
      <c r="B361" s="473" t="s">
        <v>835</v>
      </c>
      <c r="C361" s="25" t="s">
        <v>836</v>
      </c>
      <c r="D361" s="475">
        <v>43320</v>
      </c>
      <c r="E361" s="173" t="s">
        <v>837</v>
      </c>
      <c r="F361" s="174" t="s">
        <v>1711</v>
      </c>
      <c r="G361" s="175" t="s">
        <v>838</v>
      </c>
      <c r="H361" s="460">
        <v>148.4</v>
      </c>
      <c r="I361" s="468">
        <v>26</v>
      </c>
      <c r="J361" s="166" t="s">
        <v>19</v>
      </c>
      <c r="K361" s="424" t="s">
        <v>1842</v>
      </c>
      <c r="L361" s="454"/>
      <c r="M361" s="434">
        <f>ROUND(IF(ISBLANK(L362)=TRUE,H361,(H361*I361)/L362),0)</f>
        <v>148</v>
      </c>
      <c r="N361" s="416">
        <v>29.47</v>
      </c>
      <c r="O361" s="169"/>
      <c r="P361" s="420">
        <f t="shared" si="47"/>
        <v>29.47</v>
      </c>
      <c r="Q361" s="422">
        <f t="shared" si="48"/>
        <v>4361.5599999999995</v>
      </c>
      <c r="R361" s="424"/>
      <c r="S361" s="158"/>
    </row>
    <row r="362" spans="1:19" ht="32.25" customHeight="1">
      <c r="A362" s="469"/>
      <c r="B362" s="474"/>
      <c r="C362" s="25" t="s">
        <v>839</v>
      </c>
      <c r="D362" s="476"/>
      <c r="E362" s="173" t="s">
        <v>837</v>
      </c>
      <c r="F362" s="174" t="s">
        <v>840</v>
      </c>
      <c r="G362" s="175" t="s">
        <v>841</v>
      </c>
      <c r="H362" s="461" t="e">
        <v>#N/A</v>
      </c>
      <c r="I362" s="469"/>
      <c r="J362" s="166" t="s">
        <v>19</v>
      </c>
      <c r="K362" s="425"/>
      <c r="L362" s="455"/>
      <c r="M362" s="435"/>
      <c r="N362" s="417"/>
      <c r="O362" s="169"/>
      <c r="P362" s="421">
        <f t="shared" si="47"/>
        <v>0</v>
      </c>
      <c r="Q362" s="423"/>
      <c r="R362" s="425"/>
      <c r="S362" s="158"/>
    </row>
    <row r="363" spans="1:19" ht="32.25" customHeight="1">
      <c r="A363" s="171">
        <v>331</v>
      </c>
      <c r="B363" s="260" t="s">
        <v>842</v>
      </c>
      <c r="C363" s="25" t="s">
        <v>843</v>
      </c>
      <c r="D363" s="15">
        <v>45427</v>
      </c>
      <c r="E363" s="173" t="s">
        <v>30</v>
      </c>
      <c r="F363" s="174" t="s">
        <v>844</v>
      </c>
      <c r="G363" s="175" t="s">
        <v>845</v>
      </c>
      <c r="H363" s="384">
        <v>304.8</v>
      </c>
      <c r="I363" s="176">
        <v>12</v>
      </c>
      <c r="J363" s="166" t="s">
        <v>19</v>
      </c>
      <c r="K363" s="127" t="s">
        <v>1718</v>
      </c>
      <c r="L363" s="1"/>
      <c r="M363" s="177">
        <f t="shared" si="46"/>
        <v>305</v>
      </c>
      <c r="N363" s="2">
        <v>58.32</v>
      </c>
      <c r="O363" s="169"/>
      <c r="P363" s="178">
        <f t="shared" si="47"/>
        <v>58.32</v>
      </c>
      <c r="Q363" s="179">
        <f>M363*N363</f>
        <v>17787.6</v>
      </c>
      <c r="R363" s="127"/>
      <c r="S363" s="158"/>
    </row>
    <row r="364" spans="1:19" ht="32.25" customHeight="1">
      <c r="A364" s="468">
        <v>332</v>
      </c>
      <c r="B364" s="473" t="s">
        <v>846</v>
      </c>
      <c r="C364" s="25" t="s">
        <v>847</v>
      </c>
      <c r="D364" s="475">
        <v>43185</v>
      </c>
      <c r="E364" s="173"/>
      <c r="F364" s="174" t="s">
        <v>1712</v>
      </c>
      <c r="G364" s="175"/>
      <c r="H364" s="460">
        <v>210.4</v>
      </c>
      <c r="I364" s="468">
        <v>12.5</v>
      </c>
      <c r="J364" s="166" t="s">
        <v>19</v>
      </c>
      <c r="K364" s="424" t="s">
        <v>1771</v>
      </c>
      <c r="L364" s="454"/>
      <c r="M364" s="434">
        <f>ROUND(IF(ISBLANK(L365)=TRUE,H364,(H364*I364)/L365),0)</f>
        <v>210</v>
      </c>
      <c r="N364" s="416">
        <v>106.91</v>
      </c>
      <c r="O364" s="169"/>
      <c r="P364" s="420">
        <f t="shared" si="47"/>
        <v>106.91</v>
      </c>
      <c r="Q364" s="422">
        <f>M364*N364</f>
        <v>22451.1</v>
      </c>
      <c r="R364" s="424"/>
      <c r="S364" s="158"/>
    </row>
    <row r="365" spans="1:19" ht="32.25" customHeight="1">
      <c r="A365" s="469"/>
      <c r="B365" s="474"/>
      <c r="C365" s="25" t="s">
        <v>848</v>
      </c>
      <c r="D365" s="476"/>
      <c r="E365" s="173"/>
      <c r="F365" s="174" t="s">
        <v>849</v>
      </c>
      <c r="G365" s="175" t="s">
        <v>850</v>
      </c>
      <c r="H365" s="461" t="e">
        <v>#N/A</v>
      </c>
      <c r="I365" s="469"/>
      <c r="J365" s="166" t="s">
        <v>19</v>
      </c>
      <c r="K365" s="425"/>
      <c r="L365" s="455"/>
      <c r="M365" s="435"/>
      <c r="N365" s="417"/>
      <c r="O365" s="169"/>
      <c r="P365" s="421">
        <f t="shared" si="47"/>
        <v>0</v>
      </c>
      <c r="Q365" s="423"/>
      <c r="R365" s="425"/>
      <c r="S365" s="158"/>
    </row>
    <row r="366" spans="1:19" ht="32.25" customHeight="1">
      <c r="A366" s="171">
        <v>333</v>
      </c>
      <c r="B366" s="284" t="s">
        <v>851</v>
      </c>
      <c r="C366" s="25" t="s">
        <v>852</v>
      </c>
      <c r="D366" s="15">
        <v>36669</v>
      </c>
      <c r="E366" s="173" t="s">
        <v>62</v>
      </c>
      <c r="F366" s="174" t="s">
        <v>853</v>
      </c>
      <c r="G366" s="175" t="s">
        <v>854</v>
      </c>
      <c r="H366" s="384">
        <v>100.80000000000001</v>
      </c>
      <c r="I366" s="176">
        <v>20</v>
      </c>
      <c r="J366" s="166" t="s">
        <v>19</v>
      </c>
      <c r="K366" s="127" t="s">
        <v>1885</v>
      </c>
      <c r="L366" s="1"/>
      <c r="M366" s="177">
        <f t="shared" si="46"/>
        <v>101</v>
      </c>
      <c r="N366" s="2">
        <v>115.6</v>
      </c>
      <c r="O366" s="270">
        <v>28.14</v>
      </c>
      <c r="P366" s="178">
        <f t="shared" si="47"/>
        <v>87.46</v>
      </c>
      <c r="Q366" s="179">
        <f aca="true" t="shared" si="49" ref="Q366:Q377">M366*N366</f>
        <v>11675.599999999999</v>
      </c>
      <c r="R366" s="127"/>
      <c r="S366" s="158"/>
    </row>
    <row r="367" spans="1:19" ht="32.25" customHeight="1">
      <c r="A367" s="171">
        <v>334</v>
      </c>
      <c r="B367" s="172" t="s">
        <v>855</v>
      </c>
      <c r="C367" s="25" t="s">
        <v>856</v>
      </c>
      <c r="D367" s="15">
        <v>45404</v>
      </c>
      <c r="E367" s="173" t="s">
        <v>30</v>
      </c>
      <c r="F367" s="174" t="s">
        <v>857</v>
      </c>
      <c r="G367" s="175" t="s">
        <v>858</v>
      </c>
      <c r="H367" s="384">
        <v>85.2</v>
      </c>
      <c r="I367" s="176">
        <v>15</v>
      </c>
      <c r="J367" s="166" t="s">
        <v>19</v>
      </c>
      <c r="K367" s="127" t="s">
        <v>1718</v>
      </c>
      <c r="L367" s="1"/>
      <c r="M367" s="177">
        <f t="shared" si="46"/>
        <v>85</v>
      </c>
      <c r="N367" s="2">
        <v>110.05</v>
      </c>
      <c r="O367" s="169"/>
      <c r="P367" s="178">
        <f t="shared" si="47"/>
        <v>110.05</v>
      </c>
      <c r="Q367" s="179">
        <f t="shared" si="49"/>
        <v>9354.25</v>
      </c>
      <c r="R367" s="127"/>
      <c r="S367" s="158"/>
    </row>
    <row r="368" spans="1:19" ht="32.25" customHeight="1">
      <c r="A368" s="171">
        <v>335</v>
      </c>
      <c r="B368" s="172" t="s">
        <v>859</v>
      </c>
      <c r="C368" s="25" t="s">
        <v>860</v>
      </c>
      <c r="D368" s="15">
        <v>43165</v>
      </c>
      <c r="E368" s="173" t="s">
        <v>837</v>
      </c>
      <c r="F368" s="174" t="s">
        <v>432</v>
      </c>
      <c r="G368" s="175" t="s">
        <v>861</v>
      </c>
      <c r="H368" s="384">
        <v>108.80000000000001</v>
      </c>
      <c r="I368" s="176">
        <v>10</v>
      </c>
      <c r="J368" s="166" t="s">
        <v>19</v>
      </c>
      <c r="K368" s="127" t="s">
        <v>1842</v>
      </c>
      <c r="L368" s="1"/>
      <c r="M368" s="177">
        <f t="shared" si="46"/>
        <v>109</v>
      </c>
      <c r="N368" s="2">
        <v>39.8</v>
      </c>
      <c r="O368" s="169"/>
      <c r="P368" s="178">
        <f t="shared" si="47"/>
        <v>39.8</v>
      </c>
      <c r="Q368" s="179">
        <f t="shared" si="49"/>
        <v>4338.2</v>
      </c>
      <c r="R368" s="127"/>
      <c r="S368" s="158"/>
    </row>
    <row r="369" spans="1:19" ht="32.25" customHeight="1">
      <c r="A369" s="171">
        <v>336</v>
      </c>
      <c r="B369" s="172" t="s">
        <v>862</v>
      </c>
      <c r="C369" s="25" t="s">
        <v>863</v>
      </c>
      <c r="D369" s="15">
        <v>43677</v>
      </c>
      <c r="E369" s="173" t="s">
        <v>305</v>
      </c>
      <c r="F369" s="174" t="s">
        <v>26</v>
      </c>
      <c r="G369" s="175" t="s">
        <v>864</v>
      </c>
      <c r="H369" s="384">
        <v>634</v>
      </c>
      <c r="I369" s="176">
        <v>10</v>
      </c>
      <c r="J369" s="166" t="s">
        <v>19</v>
      </c>
      <c r="K369" s="411" t="s">
        <v>1892</v>
      </c>
      <c r="L369" s="1"/>
      <c r="M369" s="177">
        <f t="shared" si="46"/>
        <v>634</v>
      </c>
      <c r="N369" s="2"/>
      <c r="O369" s="169"/>
      <c r="P369" s="178">
        <f t="shared" si="47"/>
        <v>0</v>
      </c>
      <c r="Q369" s="179">
        <f t="shared" si="49"/>
        <v>0</v>
      </c>
      <c r="R369" s="127"/>
      <c r="S369" s="158"/>
    </row>
    <row r="370" spans="1:19" ht="32.25" customHeight="1">
      <c r="A370" s="171">
        <v>337</v>
      </c>
      <c r="B370" s="172" t="s">
        <v>865</v>
      </c>
      <c r="C370" s="25" t="s">
        <v>866</v>
      </c>
      <c r="D370" s="15">
        <v>43015</v>
      </c>
      <c r="E370" s="173" t="s">
        <v>25</v>
      </c>
      <c r="F370" s="174" t="s">
        <v>432</v>
      </c>
      <c r="G370" s="175"/>
      <c r="H370" s="384">
        <v>70.4</v>
      </c>
      <c r="I370" s="176">
        <v>10</v>
      </c>
      <c r="J370" s="166" t="s">
        <v>19</v>
      </c>
      <c r="K370" s="411" t="s">
        <v>1889</v>
      </c>
      <c r="L370" s="1"/>
      <c r="M370" s="177">
        <f t="shared" si="46"/>
        <v>70</v>
      </c>
      <c r="N370" s="2">
        <v>28.76</v>
      </c>
      <c r="O370" s="169"/>
      <c r="P370" s="178">
        <f t="shared" si="47"/>
        <v>28.76</v>
      </c>
      <c r="Q370" s="179">
        <f t="shared" si="49"/>
        <v>2013.2</v>
      </c>
      <c r="R370" s="127"/>
      <c r="S370" s="158"/>
    </row>
    <row r="371" spans="1:19" ht="32.25" customHeight="1">
      <c r="A371" s="171">
        <v>338</v>
      </c>
      <c r="B371" s="172" t="s">
        <v>867</v>
      </c>
      <c r="C371" s="25" t="s">
        <v>868</v>
      </c>
      <c r="D371" s="15">
        <v>43668</v>
      </c>
      <c r="E371" s="173" t="s">
        <v>305</v>
      </c>
      <c r="F371" s="174" t="s">
        <v>26</v>
      </c>
      <c r="G371" s="290" t="s">
        <v>869</v>
      </c>
      <c r="H371" s="384">
        <v>354</v>
      </c>
      <c r="I371" s="176">
        <v>10</v>
      </c>
      <c r="J371" s="166" t="s">
        <v>19</v>
      </c>
      <c r="K371" s="411" t="s">
        <v>1893</v>
      </c>
      <c r="L371" s="1"/>
      <c r="M371" s="177">
        <f t="shared" si="46"/>
        <v>354</v>
      </c>
      <c r="N371" s="2">
        <v>46.44</v>
      </c>
      <c r="O371" s="169"/>
      <c r="P371" s="178">
        <f t="shared" si="47"/>
        <v>46.44</v>
      </c>
      <c r="Q371" s="179">
        <f t="shared" si="49"/>
        <v>16439.76</v>
      </c>
      <c r="R371" s="127"/>
      <c r="S371" s="158"/>
    </row>
    <row r="372" spans="1:19" ht="32.25" customHeight="1">
      <c r="A372" s="171">
        <v>339</v>
      </c>
      <c r="B372" s="172" t="s">
        <v>870</v>
      </c>
      <c r="C372" s="25" t="s">
        <v>871</v>
      </c>
      <c r="D372" s="15">
        <v>43662</v>
      </c>
      <c r="E372" s="173" t="s">
        <v>305</v>
      </c>
      <c r="F372" s="174" t="s">
        <v>26</v>
      </c>
      <c r="G372" s="175" t="s">
        <v>872</v>
      </c>
      <c r="H372" s="384">
        <v>155.20000000000002</v>
      </c>
      <c r="I372" s="176">
        <v>10</v>
      </c>
      <c r="J372" s="166" t="s">
        <v>19</v>
      </c>
      <c r="K372" s="411" t="s">
        <v>1893</v>
      </c>
      <c r="L372" s="1"/>
      <c r="M372" s="177">
        <f t="shared" si="46"/>
        <v>155</v>
      </c>
      <c r="N372" s="2">
        <v>46.44</v>
      </c>
      <c r="O372" s="169"/>
      <c r="P372" s="178">
        <f t="shared" si="47"/>
        <v>46.44</v>
      </c>
      <c r="Q372" s="179">
        <f t="shared" si="49"/>
        <v>7198.2</v>
      </c>
      <c r="R372" s="127"/>
      <c r="S372" s="158"/>
    </row>
    <row r="373" spans="1:19" ht="32.25" customHeight="1">
      <c r="A373" s="171">
        <v>340</v>
      </c>
      <c r="B373" s="172" t="s">
        <v>873</v>
      </c>
      <c r="C373" s="25" t="s">
        <v>874</v>
      </c>
      <c r="D373" s="15">
        <v>43683</v>
      </c>
      <c r="E373" s="173" t="s">
        <v>837</v>
      </c>
      <c r="F373" s="174" t="s">
        <v>26</v>
      </c>
      <c r="G373" s="175" t="s">
        <v>875</v>
      </c>
      <c r="H373" s="384">
        <v>440.8</v>
      </c>
      <c r="I373" s="176">
        <v>10</v>
      </c>
      <c r="J373" s="166" t="s">
        <v>19</v>
      </c>
      <c r="K373" s="411" t="s">
        <v>1842</v>
      </c>
      <c r="L373" s="1"/>
      <c r="M373" s="177">
        <f t="shared" si="46"/>
        <v>441</v>
      </c>
      <c r="N373" s="2">
        <v>35.19</v>
      </c>
      <c r="O373" s="169"/>
      <c r="P373" s="178">
        <f t="shared" si="47"/>
        <v>35.19</v>
      </c>
      <c r="Q373" s="179">
        <f t="shared" si="49"/>
        <v>15518.789999999999</v>
      </c>
      <c r="R373" s="127"/>
      <c r="S373" s="158"/>
    </row>
    <row r="374" spans="1:19" ht="32.25" customHeight="1">
      <c r="A374" s="171">
        <v>341</v>
      </c>
      <c r="B374" s="284" t="s">
        <v>876</v>
      </c>
      <c r="C374" s="25" t="s">
        <v>877</v>
      </c>
      <c r="D374" s="15">
        <v>36667</v>
      </c>
      <c r="E374" s="173" t="s">
        <v>62</v>
      </c>
      <c r="F374" s="174" t="s">
        <v>26</v>
      </c>
      <c r="G374" s="175" t="s">
        <v>878</v>
      </c>
      <c r="H374" s="384">
        <v>352</v>
      </c>
      <c r="I374" s="176">
        <v>10</v>
      </c>
      <c r="J374" s="166" t="s">
        <v>19</v>
      </c>
      <c r="K374" s="127" t="s">
        <v>1885</v>
      </c>
      <c r="L374" s="1"/>
      <c r="M374" s="177">
        <f t="shared" si="46"/>
        <v>352</v>
      </c>
      <c r="N374" s="2">
        <v>46.87</v>
      </c>
      <c r="O374" s="270">
        <v>15.21</v>
      </c>
      <c r="P374" s="178">
        <f t="shared" si="47"/>
        <v>31.659999999999997</v>
      </c>
      <c r="Q374" s="179">
        <f t="shared" si="49"/>
        <v>16498.239999999998</v>
      </c>
      <c r="R374" s="127"/>
      <c r="S374" s="158"/>
    </row>
    <row r="375" spans="1:19" ht="32.25" customHeight="1">
      <c r="A375" s="171">
        <v>342</v>
      </c>
      <c r="B375" s="260" t="s">
        <v>879</v>
      </c>
      <c r="C375" s="25" t="s">
        <v>880</v>
      </c>
      <c r="D375" s="15">
        <v>20151</v>
      </c>
      <c r="E375" s="173" t="s">
        <v>18</v>
      </c>
      <c r="F375" s="174" t="s">
        <v>881</v>
      </c>
      <c r="G375" s="175"/>
      <c r="H375" s="384">
        <v>168.8</v>
      </c>
      <c r="I375" s="176">
        <v>258</v>
      </c>
      <c r="J375" s="166" t="s">
        <v>19</v>
      </c>
      <c r="K375" s="411" t="s">
        <v>1894</v>
      </c>
      <c r="L375" s="1"/>
      <c r="M375" s="177">
        <f t="shared" si="46"/>
        <v>169</v>
      </c>
      <c r="N375" s="2">
        <v>57.89</v>
      </c>
      <c r="O375" s="169"/>
      <c r="P375" s="178">
        <f t="shared" si="47"/>
        <v>57.89</v>
      </c>
      <c r="Q375" s="179">
        <f t="shared" si="49"/>
        <v>9783.41</v>
      </c>
      <c r="R375" s="127"/>
      <c r="S375" s="158"/>
    </row>
    <row r="376" spans="1:19" ht="32.25" customHeight="1">
      <c r="A376" s="171">
        <v>343</v>
      </c>
      <c r="B376" s="284" t="s">
        <v>883</v>
      </c>
      <c r="C376" s="25" t="s">
        <v>884</v>
      </c>
      <c r="D376" s="15">
        <v>36653</v>
      </c>
      <c r="E376" s="173" t="s">
        <v>62</v>
      </c>
      <c r="F376" s="174" t="s">
        <v>885</v>
      </c>
      <c r="G376" s="175" t="s">
        <v>886</v>
      </c>
      <c r="H376" s="384">
        <v>288</v>
      </c>
      <c r="I376" s="176">
        <v>15.6</v>
      </c>
      <c r="J376" s="166" t="s">
        <v>19</v>
      </c>
      <c r="K376" s="127" t="s">
        <v>1885</v>
      </c>
      <c r="L376" s="1"/>
      <c r="M376" s="177">
        <f t="shared" si="46"/>
        <v>288</v>
      </c>
      <c r="N376" s="2">
        <v>78.31</v>
      </c>
      <c r="O376" s="270">
        <v>23.03</v>
      </c>
      <c r="P376" s="178">
        <f t="shared" si="47"/>
        <v>55.28</v>
      </c>
      <c r="Q376" s="179">
        <f t="shared" si="49"/>
        <v>22553.28</v>
      </c>
      <c r="R376" s="127"/>
      <c r="S376" s="158"/>
    </row>
    <row r="377" spans="1:19" ht="32.25" customHeight="1">
      <c r="A377" s="171">
        <v>344</v>
      </c>
      <c r="B377" s="260" t="s">
        <v>887</v>
      </c>
      <c r="C377" s="25" t="s">
        <v>888</v>
      </c>
      <c r="D377" s="15">
        <v>45417</v>
      </c>
      <c r="E377" s="173" t="s">
        <v>30</v>
      </c>
      <c r="F377" s="174" t="s">
        <v>889</v>
      </c>
      <c r="G377" s="175" t="s">
        <v>890</v>
      </c>
      <c r="H377" s="384">
        <v>301.6</v>
      </c>
      <c r="I377" s="176">
        <v>14</v>
      </c>
      <c r="J377" s="166" t="s">
        <v>19</v>
      </c>
      <c r="K377" s="411" t="s">
        <v>1718</v>
      </c>
      <c r="L377" s="1">
        <v>16</v>
      </c>
      <c r="M377" s="177">
        <f t="shared" si="46"/>
        <v>264</v>
      </c>
      <c r="N377" s="2">
        <v>97.44</v>
      </c>
      <c r="O377" s="169"/>
      <c r="P377" s="178">
        <f t="shared" si="47"/>
        <v>97.44</v>
      </c>
      <c r="Q377" s="179">
        <f t="shared" si="49"/>
        <v>25724.16</v>
      </c>
      <c r="R377" s="127" t="s">
        <v>1877</v>
      </c>
      <c r="S377" s="158"/>
    </row>
    <row r="378" spans="1:19" ht="32.25" customHeight="1">
      <c r="A378" s="426" t="str">
        <f>"Miscellaneous = "&amp;DOLLAR(SUM(Q379:Q445),2)</f>
        <v>Miscellaneous = $540,942.19</v>
      </c>
      <c r="B378" s="426"/>
      <c r="C378" s="303"/>
      <c r="D378" s="374"/>
      <c r="E378" s="304"/>
      <c r="F378" s="305"/>
      <c r="G378" s="303"/>
      <c r="H378" s="382"/>
      <c r="I378" s="153"/>
      <c r="J378" s="150"/>
      <c r="K378" s="10"/>
      <c r="L378" s="11"/>
      <c r="M378" s="155"/>
      <c r="N378" s="12"/>
      <c r="O378" s="156"/>
      <c r="P378" s="156"/>
      <c r="Q378" s="157"/>
      <c r="R378" s="10"/>
      <c r="S378" s="158"/>
    </row>
    <row r="379" spans="1:19" ht="32.25" customHeight="1">
      <c r="A379" s="171">
        <v>345</v>
      </c>
      <c r="B379" s="172" t="s">
        <v>891</v>
      </c>
      <c r="C379" s="25" t="s">
        <v>892</v>
      </c>
      <c r="D379" s="7">
        <v>42757</v>
      </c>
      <c r="E379" s="173" t="s">
        <v>62</v>
      </c>
      <c r="F379" s="174" t="s">
        <v>26</v>
      </c>
      <c r="G379" s="175" t="s">
        <v>893</v>
      </c>
      <c r="H379" s="384">
        <v>69.3</v>
      </c>
      <c r="I379" s="176">
        <v>10</v>
      </c>
      <c r="J379" s="166" t="s">
        <v>19</v>
      </c>
      <c r="K379" s="127" t="s">
        <v>1771</v>
      </c>
      <c r="L379" s="1">
        <v>10</v>
      </c>
      <c r="M379" s="177">
        <f t="shared" si="46"/>
        <v>69</v>
      </c>
      <c r="N379" s="2">
        <v>86.59</v>
      </c>
      <c r="O379" s="169"/>
      <c r="P379" s="178">
        <f aca="true" t="shared" si="50" ref="P379:P410">IF((ISBLANK(N379)=FALSE),(N379-O379),)</f>
        <v>86.59</v>
      </c>
      <c r="Q379" s="179">
        <f aca="true" t="shared" si="51" ref="Q379:Q389">M379*N379</f>
        <v>5974.71</v>
      </c>
      <c r="R379" s="127"/>
      <c r="S379" s="158"/>
    </row>
    <row r="380" spans="1:19" ht="32.25" customHeight="1">
      <c r="A380" s="171">
        <v>346</v>
      </c>
      <c r="B380" s="172" t="s">
        <v>894</v>
      </c>
      <c r="C380" s="172" t="s">
        <v>21</v>
      </c>
      <c r="D380" s="7">
        <v>24681</v>
      </c>
      <c r="E380" s="173"/>
      <c r="F380" s="174" t="s">
        <v>540</v>
      </c>
      <c r="G380" s="175"/>
      <c r="H380" s="384">
        <v>60.9</v>
      </c>
      <c r="I380" s="176">
        <v>20</v>
      </c>
      <c r="J380" s="380" t="s">
        <v>19</v>
      </c>
      <c r="K380" s="127" t="s">
        <v>1839</v>
      </c>
      <c r="L380" s="1">
        <v>15</v>
      </c>
      <c r="M380" s="177">
        <f t="shared" si="46"/>
        <v>81</v>
      </c>
      <c r="N380" s="2">
        <v>16.55</v>
      </c>
      <c r="O380" s="169"/>
      <c r="P380" s="178">
        <f t="shared" si="50"/>
        <v>16.55</v>
      </c>
      <c r="Q380" s="179">
        <f t="shared" si="51"/>
        <v>1340.55</v>
      </c>
      <c r="R380" s="127"/>
      <c r="S380" s="158"/>
    </row>
    <row r="381" spans="1:19" ht="32.25" customHeight="1">
      <c r="A381" s="171">
        <v>347</v>
      </c>
      <c r="B381" s="172" t="s">
        <v>895</v>
      </c>
      <c r="C381" s="26" t="s">
        <v>896</v>
      </c>
      <c r="D381" s="7">
        <v>42349</v>
      </c>
      <c r="E381" s="173" t="s">
        <v>62</v>
      </c>
      <c r="F381" s="174" t="s">
        <v>897</v>
      </c>
      <c r="G381" s="175" t="s">
        <v>898</v>
      </c>
      <c r="H381" s="384">
        <v>131.6</v>
      </c>
      <c r="I381" s="176">
        <v>48</v>
      </c>
      <c r="J381" s="166" t="s">
        <v>19</v>
      </c>
      <c r="K381" s="127" t="s">
        <v>1872</v>
      </c>
      <c r="L381" s="1"/>
      <c r="M381" s="177">
        <f t="shared" si="46"/>
        <v>132</v>
      </c>
      <c r="N381" s="2">
        <v>42.5</v>
      </c>
      <c r="O381" s="169"/>
      <c r="P381" s="178">
        <f t="shared" si="50"/>
        <v>42.5</v>
      </c>
      <c r="Q381" s="179">
        <f t="shared" si="51"/>
        <v>5610</v>
      </c>
      <c r="R381" s="127"/>
      <c r="S381" s="158"/>
    </row>
    <row r="382" spans="1:19" ht="32.25" customHeight="1">
      <c r="A382" s="171">
        <v>348</v>
      </c>
      <c r="B382" s="172" t="s">
        <v>899</v>
      </c>
      <c r="C382" s="172" t="s">
        <v>21</v>
      </c>
      <c r="D382" s="7">
        <v>1260</v>
      </c>
      <c r="E382" s="173"/>
      <c r="F382" s="289" t="s">
        <v>434</v>
      </c>
      <c r="G382" s="290"/>
      <c r="H382" s="384">
        <v>127.39999999999999</v>
      </c>
      <c r="I382" s="176">
        <v>6</v>
      </c>
      <c r="J382" s="380" t="s">
        <v>19</v>
      </c>
      <c r="K382" s="127" t="s">
        <v>1871</v>
      </c>
      <c r="L382" s="1"/>
      <c r="M382" s="177">
        <f t="shared" si="46"/>
        <v>127</v>
      </c>
      <c r="N382" s="2">
        <v>48.42</v>
      </c>
      <c r="O382" s="169"/>
      <c r="P382" s="178">
        <f t="shared" si="50"/>
        <v>48.42</v>
      </c>
      <c r="Q382" s="179">
        <f t="shared" si="51"/>
        <v>6149.34</v>
      </c>
      <c r="R382" s="127"/>
      <c r="S382" s="158"/>
    </row>
    <row r="383" spans="1:19" ht="32.25" customHeight="1">
      <c r="A383" s="171">
        <v>349</v>
      </c>
      <c r="B383" s="172" t="s">
        <v>900</v>
      </c>
      <c r="C383" s="172" t="s">
        <v>21</v>
      </c>
      <c r="D383" s="7">
        <v>24860</v>
      </c>
      <c r="E383" s="173"/>
      <c r="F383" s="174" t="s">
        <v>26</v>
      </c>
      <c r="G383" s="175" t="s">
        <v>901</v>
      </c>
      <c r="H383" s="384">
        <v>258.3</v>
      </c>
      <c r="I383" s="176">
        <v>10</v>
      </c>
      <c r="J383" s="380" t="s">
        <v>19</v>
      </c>
      <c r="K383" s="127" t="s">
        <v>1818</v>
      </c>
      <c r="L383" s="1"/>
      <c r="M383" s="177">
        <f t="shared" si="46"/>
        <v>258</v>
      </c>
      <c r="N383" s="2">
        <v>27.22</v>
      </c>
      <c r="O383" s="169"/>
      <c r="P383" s="178">
        <f t="shared" si="50"/>
        <v>27.22</v>
      </c>
      <c r="Q383" s="179">
        <f t="shared" si="51"/>
        <v>7022.759999999999</v>
      </c>
      <c r="R383" s="127"/>
      <c r="S383" s="158"/>
    </row>
    <row r="384" spans="1:19" ht="32.25" customHeight="1">
      <c r="A384" s="171">
        <v>350</v>
      </c>
      <c r="B384" s="172" t="s">
        <v>902</v>
      </c>
      <c r="C384" s="172" t="s">
        <v>21</v>
      </c>
      <c r="D384" s="7">
        <v>24820</v>
      </c>
      <c r="E384" s="173"/>
      <c r="F384" s="174" t="s">
        <v>903</v>
      </c>
      <c r="G384" s="175" t="s">
        <v>901</v>
      </c>
      <c r="H384" s="384">
        <v>534.8</v>
      </c>
      <c r="I384" s="176">
        <v>250</v>
      </c>
      <c r="J384" s="380" t="s">
        <v>19</v>
      </c>
      <c r="K384" s="127" t="s">
        <v>1818</v>
      </c>
      <c r="L384" s="1">
        <v>250</v>
      </c>
      <c r="M384" s="177">
        <f>ROUND(IF(ISBLANK(L384)=TRUE,H384,(H384*I384)/L384),0)</f>
        <v>535</v>
      </c>
      <c r="N384" s="2">
        <v>30.62</v>
      </c>
      <c r="O384" s="169"/>
      <c r="P384" s="178">
        <f t="shared" si="50"/>
        <v>30.62</v>
      </c>
      <c r="Q384" s="179">
        <f t="shared" si="51"/>
        <v>16381.7</v>
      </c>
      <c r="R384" s="127"/>
      <c r="S384" s="158"/>
    </row>
    <row r="385" spans="1:19" ht="32.25" customHeight="1">
      <c r="A385" s="160">
        <v>351</v>
      </c>
      <c r="B385" s="161" t="s">
        <v>1582</v>
      </c>
      <c r="C385" s="257" t="s">
        <v>1583</v>
      </c>
      <c r="D385" s="90">
        <v>39345</v>
      </c>
      <c r="E385" s="162"/>
      <c r="F385" s="163" t="s">
        <v>1584</v>
      </c>
      <c r="G385" s="164" t="s">
        <v>1585</v>
      </c>
      <c r="H385" s="383">
        <v>250.6</v>
      </c>
      <c r="I385" s="165">
        <v>64</v>
      </c>
      <c r="J385" s="166" t="s">
        <v>19</v>
      </c>
      <c r="K385" s="82" t="s">
        <v>1895</v>
      </c>
      <c r="L385" s="83"/>
      <c r="M385" s="167">
        <f t="shared" si="46"/>
        <v>251</v>
      </c>
      <c r="N385" s="84">
        <v>73.04</v>
      </c>
      <c r="O385" s="169"/>
      <c r="P385" s="168">
        <f t="shared" si="50"/>
        <v>73.04</v>
      </c>
      <c r="Q385" s="170">
        <f t="shared" si="51"/>
        <v>18333.04</v>
      </c>
      <c r="R385" s="82"/>
      <c r="S385" s="158"/>
    </row>
    <row r="386" spans="1:19" ht="32.25" customHeight="1">
      <c r="A386" s="171">
        <v>352</v>
      </c>
      <c r="B386" s="172" t="s">
        <v>904</v>
      </c>
      <c r="C386" s="29" t="s">
        <v>905</v>
      </c>
      <c r="D386" s="7">
        <v>13717</v>
      </c>
      <c r="E386" s="173" t="s">
        <v>78</v>
      </c>
      <c r="F386" s="174" t="s">
        <v>906</v>
      </c>
      <c r="G386" s="175" t="s">
        <v>907</v>
      </c>
      <c r="H386" s="384">
        <v>273</v>
      </c>
      <c r="I386" s="176">
        <v>99</v>
      </c>
      <c r="J386" s="166" t="s">
        <v>19</v>
      </c>
      <c r="K386" s="127" t="s">
        <v>1896</v>
      </c>
      <c r="L386" s="1"/>
      <c r="M386" s="177">
        <f t="shared" si="46"/>
        <v>273</v>
      </c>
      <c r="N386" s="2">
        <v>29.58</v>
      </c>
      <c r="O386" s="169"/>
      <c r="P386" s="178">
        <f t="shared" si="50"/>
        <v>29.58</v>
      </c>
      <c r="Q386" s="179">
        <f t="shared" si="51"/>
        <v>8075.339999999999</v>
      </c>
      <c r="R386" s="127"/>
      <c r="S386" s="158"/>
    </row>
    <row r="387" spans="1:19" ht="32.25" customHeight="1">
      <c r="A387" s="171">
        <v>353</v>
      </c>
      <c r="B387" s="172" t="s">
        <v>908</v>
      </c>
      <c r="C387" s="29" t="s">
        <v>909</v>
      </c>
      <c r="D387" s="7">
        <v>13708</v>
      </c>
      <c r="E387" s="173" t="s">
        <v>18</v>
      </c>
      <c r="F387" s="174" t="s">
        <v>910</v>
      </c>
      <c r="G387" s="175" t="s">
        <v>911</v>
      </c>
      <c r="H387" s="384">
        <v>227.49999999999997</v>
      </c>
      <c r="I387" s="176">
        <v>102</v>
      </c>
      <c r="J387" s="166" t="s">
        <v>882</v>
      </c>
      <c r="K387" s="127" t="s">
        <v>1897</v>
      </c>
      <c r="L387" s="1"/>
      <c r="M387" s="177">
        <f t="shared" si="46"/>
        <v>228</v>
      </c>
      <c r="N387" s="2">
        <v>20.97</v>
      </c>
      <c r="O387" s="169"/>
      <c r="P387" s="178">
        <f t="shared" si="50"/>
        <v>20.97</v>
      </c>
      <c r="Q387" s="179">
        <f t="shared" si="51"/>
        <v>4781.16</v>
      </c>
      <c r="R387" s="127"/>
      <c r="S387" s="158"/>
    </row>
    <row r="388" spans="1:19" ht="32.25" customHeight="1">
      <c r="A388" s="171">
        <v>354</v>
      </c>
      <c r="B388" s="172" t="s">
        <v>912</v>
      </c>
      <c r="C388" s="29" t="s">
        <v>913</v>
      </c>
      <c r="D388" s="7">
        <v>13714</v>
      </c>
      <c r="E388" s="173"/>
      <c r="F388" s="174" t="s">
        <v>914</v>
      </c>
      <c r="G388" s="175" t="s">
        <v>534</v>
      </c>
      <c r="H388" s="384">
        <v>191.79999999999998</v>
      </c>
      <c r="I388" s="176">
        <v>102</v>
      </c>
      <c r="J388" s="166" t="s">
        <v>19</v>
      </c>
      <c r="K388" s="127" t="s">
        <v>1898</v>
      </c>
      <c r="L388" s="1"/>
      <c r="M388" s="177">
        <f t="shared" si="46"/>
        <v>192</v>
      </c>
      <c r="N388" s="2">
        <v>25.01</v>
      </c>
      <c r="O388" s="169"/>
      <c r="P388" s="178">
        <f t="shared" si="50"/>
        <v>25.01</v>
      </c>
      <c r="Q388" s="179">
        <f t="shared" si="51"/>
        <v>4801.92</v>
      </c>
      <c r="R388" s="127"/>
      <c r="S388" s="158"/>
    </row>
    <row r="389" spans="1:19" ht="32.25" customHeight="1">
      <c r="A389" s="462">
        <v>355</v>
      </c>
      <c r="B389" s="509" t="s">
        <v>1696</v>
      </c>
      <c r="C389" s="33" t="s">
        <v>915</v>
      </c>
      <c r="D389" s="471">
        <v>26885</v>
      </c>
      <c r="E389" s="173" t="s">
        <v>25</v>
      </c>
      <c r="F389" s="289" t="s">
        <v>916</v>
      </c>
      <c r="G389" s="290"/>
      <c r="H389" s="460">
        <v>122.49999999999999</v>
      </c>
      <c r="I389" s="462">
        <f>8*16</f>
        <v>128</v>
      </c>
      <c r="J389" s="166" t="s">
        <v>19</v>
      </c>
      <c r="K389" s="424" t="s">
        <v>1899</v>
      </c>
      <c r="L389" s="464"/>
      <c r="M389" s="466">
        <f t="shared" si="46"/>
        <v>123</v>
      </c>
      <c r="N389" s="458">
        <v>29.71</v>
      </c>
      <c r="O389" s="507"/>
      <c r="P389" s="479">
        <f t="shared" si="50"/>
        <v>29.71</v>
      </c>
      <c r="Q389" s="422">
        <f t="shared" si="51"/>
        <v>3654.33</v>
      </c>
      <c r="R389" s="511"/>
      <c r="S389" s="158"/>
    </row>
    <row r="390" spans="1:19" ht="32.25" customHeight="1">
      <c r="A390" s="463"/>
      <c r="B390" s="510"/>
      <c r="C390" s="112" t="s">
        <v>1694</v>
      </c>
      <c r="D390" s="472"/>
      <c r="E390" s="173" t="s">
        <v>78</v>
      </c>
      <c r="F390" s="289" t="s">
        <v>1695</v>
      </c>
      <c r="G390" s="290"/>
      <c r="H390" s="461" t="e">
        <v>#N/A</v>
      </c>
      <c r="I390" s="463"/>
      <c r="J390" s="166" t="s">
        <v>19</v>
      </c>
      <c r="K390" s="425"/>
      <c r="L390" s="465"/>
      <c r="M390" s="467"/>
      <c r="N390" s="459"/>
      <c r="O390" s="508"/>
      <c r="P390" s="480">
        <f t="shared" si="50"/>
        <v>0</v>
      </c>
      <c r="Q390" s="423"/>
      <c r="R390" s="512"/>
      <c r="S390" s="158"/>
    </row>
    <row r="391" spans="1:19" ht="32.25" customHeight="1">
      <c r="A391" s="462">
        <v>356</v>
      </c>
      <c r="B391" s="509" t="s">
        <v>1699</v>
      </c>
      <c r="C391" s="33" t="s">
        <v>917</v>
      </c>
      <c r="D391" s="471">
        <v>27675</v>
      </c>
      <c r="E391" s="173" t="s">
        <v>25</v>
      </c>
      <c r="F391" s="174" t="s">
        <v>916</v>
      </c>
      <c r="G391" s="175"/>
      <c r="H391" s="460">
        <v>365.4</v>
      </c>
      <c r="I391" s="462">
        <v>128</v>
      </c>
      <c r="J391" s="166" t="s">
        <v>19</v>
      </c>
      <c r="K391" s="424" t="s">
        <v>1899</v>
      </c>
      <c r="L391" s="464"/>
      <c r="M391" s="466">
        <f t="shared" si="46"/>
        <v>365</v>
      </c>
      <c r="N391" s="458">
        <v>35.91</v>
      </c>
      <c r="O391" s="507"/>
      <c r="P391" s="479">
        <f t="shared" si="50"/>
        <v>35.91</v>
      </c>
      <c r="Q391" s="422">
        <f>M391*N391</f>
        <v>13107.15</v>
      </c>
      <c r="R391" s="424"/>
      <c r="S391" s="158"/>
    </row>
    <row r="392" spans="1:19" ht="32.25" customHeight="1">
      <c r="A392" s="463"/>
      <c r="B392" s="510"/>
      <c r="C392" s="112" t="s">
        <v>1697</v>
      </c>
      <c r="D392" s="472"/>
      <c r="E392" s="173" t="s">
        <v>78</v>
      </c>
      <c r="F392" s="174" t="s">
        <v>1698</v>
      </c>
      <c r="G392" s="175"/>
      <c r="H392" s="461" t="e">
        <v>#N/A</v>
      </c>
      <c r="I392" s="463"/>
      <c r="J392" s="166" t="s">
        <v>19</v>
      </c>
      <c r="K392" s="425"/>
      <c r="L392" s="465"/>
      <c r="M392" s="467"/>
      <c r="N392" s="459"/>
      <c r="O392" s="508"/>
      <c r="P392" s="480">
        <f t="shared" si="50"/>
        <v>0</v>
      </c>
      <c r="Q392" s="423"/>
      <c r="R392" s="425"/>
      <c r="S392" s="158"/>
    </row>
    <row r="393" spans="1:19" ht="32.25" customHeight="1">
      <c r="A393" s="462">
        <v>357</v>
      </c>
      <c r="B393" s="509" t="s">
        <v>1701</v>
      </c>
      <c r="C393" s="29" t="s">
        <v>918</v>
      </c>
      <c r="D393" s="471">
        <v>25295</v>
      </c>
      <c r="E393" s="173" t="s">
        <v>25</v>
      </c>
      <c r="F393" s="174" t="s">
        <v>916</v>
      </c>
      <c r="G393" s="175"/>
      <c r="H393" s="460">
        <v>129.5</v>
      </c>
      <c r="I393" s="462">
        <v>128</v>
      </c>
      <c r="J393" s="166" t="s">
        <v>19</v>
      </c>
      <c r="K393" s="424" t="s">
        <v>1899</v>
      </c>
      <c r="L393" s="464"/>
      <c r="M393" s="466">
        <f t="shared" si="46"/>
        <v>130</v>
      </c>
      <c r="N393" s="458">
        <v>39.26</v>
      </c>
      <c r="O393" s="507"/>
      <c r="P393" s="479">
        <f t="shared" si="50"/>
        <v>39.26</v>
      </c>
      <c r="Q393" s="422">
        <f>M393*N393</f>
        <v>5103.8</v>
      </c>
      <c r="R393" s="424"/>
      <c r="S393" s="158"/>
    </row>
    <row r="394" spans="1:19" ht="32.25" customHeight="1">
      <c r="A394" s="463"/>
      <c r="B394" s="510"/>
      <c r="C394" s="112" t="s">
        <v>1700</v>
      </c>
      <c r="D394" s="472"/>
      <c r="E394" s="173" t="s">
        <v>78</v>
      </c>
      <c r="F394" s="174" t="s">
        <v>1702</v>
      </c>
      <c r="G394" s="175"/>
      <c r="H394" s="461" t="e">
        <v>#N/A</v>
      </c>
      <c r="I394" s="463"/>
      <c r="J394" s="166" t="s">
        <v>19</v>
      </c>
      <c r="K394" s="425"/>
      <c r="L394" s="465"/>
      <c r="M394" s="467"/>
      <c r="N394" s="459"/>
      <c r="O394" s="508"/>
      <c r="P394" s="480">
        <f t="shared" si="50"/>
        <v>0</v>
      </c>
      <c r="Q394" s="423"/>
      <c r="R394" s="425"/>
      <c r="S394" s="158"/>
    </row>
    <row r="395" spans="1:19" ht="32.25" customHeight="1">
      <c r="A395" s="171">
        <v>358</v>
      </c>
      <c r="B395" s="172" t="s">
        <v>919</v>
      </c>
      <c r="C395" s="172" t="s">
        <v>21</v>
      </c>
      <c r="D395" s="7">
        <v>6160</v>
      </c>
      <c r="E395" s="258"/>
      <c r="F395" s="306" t="s">
        <v>920</v>
      </c>
      <c r="G395" s="307"/>
      <c r="H395" s="384">
        <v>63.699999999999996</v>
      </c>
      <c r="I395" s="176">
        <v>48</v>
      </c>
      <c r="J395" s="380" t="s">
        <v>19</v>
      </c>
      <c r="K395" s="127" t="s">
        <v>1833</v>
      </c>
      <c r="L395" s="1">
        <v>128</v>
      </c>
      <c r="M395" s="177">
        <f t="shared" si="46"/>
        <v>24</v>
      </c>
      <c r="N395" s="2">
        <v>11.67</v>
      </c>
      <c r="O395" s="169"/>
      <c r="P395" s="178">
        <f t="shared" si="50"/>
        <v>11.67</v>
      </c>
      <c r="Q395" s="179">
        <f aca="true" t="shared" si="52" ref="Q395:Q408">M395*N395</f>
        <v>280.08</v>
      </c>
      <c r="R395" s="127"/>
      <c r="S395" s="158"/>
    </row>
    <row r="396" spans="1:19" ht="32.25" customHeight="1">
      <c r="A396" s="171">
        <v>359</v>
      </c>
      <c r="B396" s="172" t="s">
        <v>921</v>
      </c>
      <c r="C396" s="172" t="s">
        <v>21</v>
      </c>
      <c r="D396" s="7">
        <v>6210</v>
      </c>
      <c r="E396" s="258"/>
      <c r="F396" s="306" t="s">
        <v>922</v>
      </c>
      <c r="G396" s="307"/>
      <c r="H396" s="384">
        <v>30.799999999999997</v>
      </c>
      <c r="I396" s="176">
        <v>1</v>
      </c>
      <c r="J396" s="380" t="s">
        <v>19</v>
      </c>
      <c r="K396" s="127" t="s">
        <v>1833</v>
      </c>
      <c r="L396" s="1"/>
      <c r="M396" s="177">
        <f t="shared" si="46"/>
        <v>31</v>
      </c>
      <c r="N396" s="2">
        <v>13.92</v>
      </c>
      <c r="O396" s="169"/>
      <c r="P396" s="178">
        <f t="shared" si="50"/>
        <v>13.92</v>
      </c>
      <c r="Q396" s="179">
        <f t="shared" si="52"/>
        <v>431.52</v>
      </c>
      <c r="R396" s="127"/>
      <c r="S396" s="158"/>
    </row>
    <row r="397" spans="1:19" ht="32.25" customHeight="1">
      <c r="A397" s="171">
        <v>360</v>
      </c>
      <c r="B397" s="172" t="s">
        <v>923</v>
      </c>
      <c r="C397" s="29" t="s">
        <v>924</v>
      </c>
      <c r="D397" s="7">
        <v>23041</v>
      </c>
      <c r="E397" s="173"/>
      <c r="F397" s="174" t="s">
        <v>925</v>
      </c>
      <c r="G397" s="175"/>
      <c r="H397" s="384">
        <v>22.4</v>
      </c>
      <c r="I397" s="176">
        <v>4.5</v>
      </c>
      <c r="J397" s="166" t="s">
        <v>19</v>
      </c>
      <c r="K397" s="127" t="s">
        <v>1840</v>
      </c>
      <c r="L397" s="1"/>
      <c r="M397" s="177">
        <f t="shared" si="46"/>
        <v>22</v>
      </c>
      <c r="N397" s="2">
        <v>46.95</v>
      </c>
      <c r="O397" s="169"/>
      <c r="P397" s="178">
        <f t="shared" si="50"/>
        <v>46.95</v>
      </c>
      <c r="Q397" s="179">
        <f t="shared" si="52"/>
        <v>1032.9</v>
      </c>
      <c r="R397" s="127"/>
      <c r="S397" s="158"/>
    </row>
    <row r="398" spans="1:19" ht="32.25" customHeight="1">
      <c r="A398" s="171">
        <v>361</v>
      </c>
      <c r="B398" s="172" t="s">
        <v>926</v>
      </c>
      <c r="C398" s="172" t="s">
        <v>21</v>
      </c>
      <c r="D398" s="7">
        <v>14300</v>
      </c>
      <c r="E398" s="173"/>
      <c r="F398" s="174" t="s">
        <v>434</v>
      </c>
      <c r="G398" s="175"/>
      <c r="H398" s="384">
        <v>143.5</v>
      </c>
      <c r="I398" s="176">
        <v>6</v>
      </c>
      <c r="J398" s="380" t="s">
        <v>19</v>
      </c>
      <c r="K398" s="127" t="s">
        <v>1834</v>
      </c>
      <c r="L398" s="1"/>
      <c r="M398" s="177">
        <f t="shared" si="46"/>
        <v>144</v>
      </c>
      <c r="N398" s="2">
        <v>35.64</v>
      </c>
      <c r="O398" s="169"/>
      <c r="P398" s="178">
        <f t="shared" si="50"/>
        <v>35.64</v>
      </c>
      <c r="Q398" s="179">
        <f t="shared" si="52"/>
        <v>5132.16</v>
      </c>
      <c r="R398" s="127"/>
      <c r="S398" s="158"/>
    </row>
    <row r="399" spans="1:19" ht="32.25" customHeight="1">
      <c r="A399" s="171">
        <v>362</v>
      </c>
      <c r="B399" s="172" t="s">
        <v>927</v>
      </c>
      <c r="C399" s="172" t="s">
        <v>21</v>
      </c>
      <c r="D399" s="7">
        <v>9613</v>
      </c>
      <c r="E399" s="173"/>
      <c r="F399" s="174" t="s">
        <v>928</v>
      </c>
      <c r="G399" s="175"/>
      <c r="H399" s="384">
        <v>51.8</v>
      </c>
      <c r="I399" s="176">
        <v>12</v>
      </c>
      <c r="J399" s="380" t="s">
        <v>19</v>
      </c>
      <c r="K399" s="127" t="s">
        <v>1828</v>
      </c>
      <c r="L399" s="1"/>
      <c r="M399" s="177">
        <f t="shared" si="46"/>
        <v>52</v>
      </c>
      <c r="N399" s="2">
        <v>32.86</v>
      </c>
      <c r="O399" s="169"/>
      <c r="P399" s="178">
        <f t="shared" si="50"/>
        <v>32.86</v>
      </c>
      <c r="Q399" s="179">
        <f t="shared" si="52"/>
        <v>1708.72</v>
      </c>
      <c r="R399" s="127"/>
      <c r="S399" s="158"/>
    </row>
    <row r="400" spans="1:19" ht="32.25" customHeight="1">
      <c r="A400" s="171">
        <v>363</v>
      </c>
      <c r="B400" s="172" t="s">
        <v>929</v>
      </c>
      <c r="C400" s="172" t="s">
        <v>21</v>
      </c>
      <c r="D400" s="7">
        <v>13661</v>
      </c>
      <c r="E400" s="173"/>
      <c r="F400" s="174" t="s">
        <v>930</v>
      </c>
      <c r="G400" s="175"/>
      <c r="H400" s="384">
        <v>165.2</v>
      </c>
      <c r="I400" s="176">
        <v>6</v>
      </c>
      <c r="J400" s="380" t="s">
        <v>19</v>
      </c>
      <c r="K400" s="127" t="s">
        <v>1835</v>
      </c>
      <c r="L400" s="1">
        <v>6</v>
      </c>
      <c r="M400" s="177">
        <f t="shared" si="46"/>
        <v>165</v>
      </c>
      <c r="N400" s="2">
        <v>62.44</v>
      </c>
      <c r="O400" s="169"/>
      <c r="P400" s="178">
        <f t="shared" si="50"/>
        <v>62.44</v>
      </c>
      <c r="Q400" s="179">
        <f t="shared" si="52"/>
        <v>10302.6</v>
      </c>
      <c r="R400" s="127"/>
      <c r="S400" s="158"/>
    </row>
    <row r="401" spans="1:19" ht="32.25" customHeight="1">
      <c r="A401" s="171">
        <v>364</v>
      </c>
      <c r="B401" s="172" t="s">
        <v>931</v>
      </c>
      <c r="C401" s="172" t="s">
        <v>21</v>
      </c>
      <c r="D401" s="7">
        <v>13685</v>
      </c>
      <c r="E401" s="173"/>
      <c r="F401" s="174" t="s">
        <v>632</v>
      </c>
      <c r="G401" s="175"/>
      <c r="H401" s="384">
        <v>109.19999999999999</v>
      </c>
      <c r="I401" s="176">
        <v>6</v>
      </c>
      <c r="J401" s="380" t="s">
        <v>425</v>
      </c>
      <c r="K401" s="127" t="s">
        <v>1836</v>
      </c>
      <c r="L401" s="1"/>
      <c r="M401" s="177">
        <f t="shared" si="46"/>
        <v>109</v>
      </c>
      <c r="N401" s="2">
        <v>77.56</v>
      </c>
      <c r="O401" s="169"/>
      <c r="P401" s="178">
        <f t="shared" si="50"/>
        <v>77.56</v>
      </c>
      <c r="Q401" s="179">
        <f t="shared" si="52"/>
        <v>8454.04</v>
      </c>
      <c r="R401" s="127"/>
      <c r="S401" s="158"/>
    </row>
    <row r="402" spans="1:19" ht="32.25" customHeight="1">
      <c r="A402" s="171">
        <v>365</v>
      </c>
      <c r="B402" s="172" t="s">
        <v>932</v>
      </c>
      <c r="C402" s="172" t="s">
        <v>21</v>
      </c>
      <c r="D402" s="7">
        <v>13640</v>
      </c>
      <c r="E402" s="173"/>
      <c r="F402" s="174" t="s">
        <v>930</v>
      </c>
      <c r="G402" s="175"/>
      <c r="H402" s="384">
        <v>56</v>
      </c>
      <c r="I402" s="176">
        <v>6</v>
      </c>
      <c r="J402" s="380" t="s">
        <v>425</v>
      </c>
      <c r="K402" s="127" t="s">
        <v>1725</v>
      </c>
      <c r="L402" s="1"/>
      <c r="M402" s="177">
        <f t="shared" si="46"/>
        <v>56</v>
      </c>
      <c r="N402" s="2">
        <v>77.4</v>
      </c>
      <c r="O402" s="169"/>
      <c r="P402" s="178">
        <f t="shared" si="50"/>
        <v>77.4</v>
      </c>
      <c r="Q402" s="179">
        <f t="shared" si="52"/>
        <v>4334.400000000001</v>
      </c>
      <c r="R402" s="127"/>
      <c r="S402" s="158"/>
    </row>
    <row r="403" spans="1:19" ht="32.25" customHeight="1">
      <c r="A403" s="171">
        <v>366</v>
      </c>
      <c r="B403" s="172" t="s">
        <v>933</v>
      </c>
      <c r="C403" s="172" t="s">
        <v>21</v>
      </c>
      <c r="D403" s="7">
        <v>23860</v>
      </c>
      <c r="E403" s="258"/>
      <c r="F403" s="306" t="s">
        <v>934</v>
      </c>
      <c r="G403" s="307"/>
      <c r="H403" s="384">
        <v>33.599999999999994</v>
      </c>
      <c r="I403" s="176">
        <v>27</v>
      </c>
      <c r="J403" s="380" t="s">
        <v>19</v>
      </c>
      <c r="K403" s="127" t="s">
        <v>1829</v>
      </c>
      <c r="L403" s="1">
        <v>30</v>
      </c>
      <c r="M403" s="177">
        <f t="shared" si="46"/>
        <v>30</v>
      </c>
      <c r="N403" s="2">
        <v>57.46</v>
      </c>
      <c r="O403" s="169"/>
      <c r="P403" s="178">
        <f t="shared" si="50"/>
        <v>57.46</v>
      </c>
      <c r="Q403" s="179">
        <f t="shared" si="52"/>
        <v>1723.8</v>
      </c>
      <c r="R403" s="127"/>
      <c r="S403" s="158"/>
    </row>
    <row r="404" spans="1:19" ht="32.25" customHeight="1">
      <c r="A404" s="171">
        <v>367</v>
      </c>
      <c r="B404" s="172" t="s">
        <v>935</v>
      </c>
      <c r="C404" s="172" t="s">
        <v>21</v>
      </c>
      <c r="D404" s="7">
        <v>15841</v>
      </c>
      <c r="E404" s="173"/>
      <c r="F404" s="174" t="s">
        <v>434</v>
      </c>
      <c r="G404" s="175" t="s">
        <v>936</v>
      </c>
      <c r="H404" s="384">
        <v>189</v>
      </c>
      <c r="I404" s="176">
        <v>6</v>
      </c>
      <c r="J404" s="380" t="s">
        <v>19</v>
      </c>
      <c r="K404" s="127" t="s">
        <v>1829</v>
      </c>
      <c r="L404" s="1"/>
      <c r="M404" s="177">
        <f t="shared" si="46"/>
        <v>189</v>
      </c>
      <c r="N404" s="2">
        <v>38.91</v>
      </c>
      <c r="O404" s="169"/>
      <c r="P404" s="178">
        <f t="shared" si="50"/>
        <v>38.91</v>
      </c>
      <c r="Q404" s="179">
        <f t="shared" si="52"/>
        <v>7353.99</v>
      </c>
      <c r="R404" s="127"/>
      <c r="S404" s="158"/>
    </row>
    <row r="405" spans="1:19" ht="32.25" customHeight="1">
      <c r="A405" s="171">
        <v>368</v>
      </c>
      <c r="B405" s="172" t="s">
        <v>937</v>
      </c>
      <c r="C405" s="172" t="s">
        <v>21</v>
      </c>
      <c r="D405" s="7">
        <v>15921</v>
      </c>
      <c r="E405" s="173"/>
      <c r="F405" s="174" t="s">
        <v>434</v>
      </c>
      <c r="G405" s="175" t="s">
        <v>936</v>
      </c>
      <c r="H405" s="384">
        <v>143.5</v>
      </c>
      <c r="I405" s="176">
        <v>6</v>
      </c>
      <c r="J405" s="380" t="s">
        <v>19</v>
      </c>
      <c r="K405" s="127" t="s">
        <v>1829</v>
      </c>
      <c r="L405" s="1"/>
      <c r="M405" s="177">
        <f t="shared" si="46"/>
        <v>144</v>
      </c>
      <c r="N405" s="2">
        <v>38.91</v>
      </c>
      <c r="O405" s="169"/>
      <c r="P405" s="178">
        <f t="shared" si="50"/>
        <v>38.91</v>
      </c>
      <c r="Q405" s="179">
        <f t="shared" si="52"/>
        <v>5603.039999999999</v>
      </c>
      <c r="R405" s="127"/>
      <c r="S405" s="158"/>
    </row>
    <row r="406" spans="1:19" ht="32.25" customHeight="1">
      <c r="A406" s="171">
        <v>369</v>
      </c>
      <c r="B406" s="252" t="s">
        <v>938</v>
      </c>
      <c r="C406" s="33" t="s">
        <v>939</v>
      </c>
      <c r="D406" s="7">
        <v>43748</v>
      </c>
      <c r="E406" s="173" t="s">
        <v>33</v>
      </c>
      <c r="F406" s="174" t="s">
        <v>940</v>
      </c>
      <c r="G406" s="175" t="s">
        <v>941</v>
      </c>
      <c r="H406" s="384">
        <v>227.49999999999997</v>
      </c>
      <c r="I406" s="176">
        <v>80</v>
      </c>
      <c r="J406" s="166" t="s">
        <v>19</v>
      </c>
      <c r="K406" s="127" t="s">
        <v>1900</v>
      </c>
      <c r="L406" s="1"/>
      <c r="M406" s="177">
        <f t="shared" si="46"/>
        <v>228</v>
      </c>
      <c r="N406" s="2">
        <v>113.86</v>
      </c>
      <c r="O406" s="308">
        <v>6.29</v>
      </c>
      <c r="P406" s="178">
        <f t="shared" si="50"/>
        <v>107.57</v>
      </c>
      <c r="Q406" s="179">
        <f t="shared" si="52"/>
        <v>25960.079999999998</v>
      </c>
      <c r="R406" s="127"/>
      <c r="S406" s="158"/>
    </row>
    <row r="407" spans="1:19" ht="32.25" customHeight="1">
      <c r="A407" s="171">
        <v>370</v>
      </c>
      <c r="B407" s="252" t="s">
        <v>942</v>
      </c>
      <c r="C407" s="33" t="s">
        <v>943</v>
      </c>
      <c r="D407" s="7">
        <v>43749</v>
      </c>
      <c r="E407" s="173" t="s">
        <v>33</v>
      </c>
      <c r="F407" s="174" t="s">
        <v>944</v>
      </c>
      <c r="G407" s="175" t="s">
        <v>945</v>
      </c>
      <c r="H407" s="384">
        <v>326.2</v>
      </c>
      <c r="I407" s="176">
        <v>80</v>
      </c>
      <c r="J407" s="166" t="s">
        <v>19</v>
      </c>
      <c r="K407" s="127" t="s">
        <v>1900</v>
      </c>
      <c r="L407" s="1"/>
      <c r="M407" s="177">
        <f t="shared" si="46"/>
        <v>326</v>
      </c>
      <c r="N407" s="2">
        <v>100.48</v>
      </c>
      <c r="O407" s="308">
        <v>6.29</v>
      </c>
      <c r="P407" s="178">
        <f t="shared" si="50"/>
        <v>94.19</v>
      </c>
      <c r="Q407" s="179">
        <f t="shared" si="52"/>
        <v>32756.48</v>
      </c>
      <c r="R407" s="127"/>
      <c r="S407" s="158"/>
    </row>
    <row r="408" spans="1:19" ht="32.25" customHeight="1">
      <c r="A408" s="468">
        <v>371</v>
      </c>
      <c r="B408" s="470" t="s">
        <v>946</v>
      </c>
      <c r="C408" s="33" t="s">
        <v>947</v>
      </c>
      <c r="D408" s="471">
        <v>99355</v>
      </c>
      <c r="E408" s="173" t="s">
        <v>33</v>
      </c>
      <c r="F408" s="174" t="s">
        <v>948</v>
      </c>
      <c r="G408" s="175" t="s">
        <v>949</v>
      </c>
      <c r="H408" s="460">
        <v>732.9</v>
      </c>
      <c r="I408" s="443">
        <v>72</v>
      </c>
      <c r="J408" s="166" t="s">
        <v>19</v>
      </c>
      <c r="K408" s="424" t="s">
        <v>1808</v>
      </c>
      <c r="L408" s="454">
        <v>72</v>
      </c>
      <c r="M408" s="434">
        <f t="shared" si="46"/>
        <v>733</v>
      </c>
      <c r="N408" s="416">
        <v>66.77</v>
      </c>
      <c r="O408" s="456">
        <f>IF(K408="integrated",15.64,16.98)</f>
        <v>15.64</v>
      </c>
      <c r="P408" s="420">
        <f t="shared" si="50"/>
        <v>51.129999999999995</v>
      </c>
      <c r="Q408" s="422">
        <f t="shared" si="52"/>
        <v>48942.409999999996</v>
      </c>
      <c r="R408" s="424"/>
      <c r="S408" s="158"/>
    </row>
    <row r="409" spans="1:19" ht="32.25" customHeight="1">
      <c r="A409" s="469"/>
      <c r="B409" s="470"/>
      <c r="C409" s="33" t="s">
        <v>950</v>
      </c>
      <c r="D409" s="472"/>
      <c r="E409" s="173" t="s">
        <v>82</v>
      </c>
      <c r="F409" s="174" t="s">
        <v>951</v>
      </c>
      <c r="G409" s="175" t="s">
        <v>952</v>
      </c>
      <c r="H409" s="461" t="e">
        <v>#N/A</v>
      </c>
      <c r="I409" s="444"/>
      <c r="J409" s="166" t="s">
        <v>19</v>
      </c>
      <c r="K409" s="425"/>
      <c r="L409" s="455"/>
      <c r="M409" s="435" t="e">
        <f t="shared" si="46"/>
        <v>#N/A</v>
      </c>
      <c r="N409" s="417"/>
      <c r="O409" s="457"/>
      <c r="P409" s="421">
        <f t="shared" si="50"/>
        <v>0</v>
      </c>
      <c r="Q409" s="423"/>
      <c r="R409" s="425"/>
      <c r="S409" s="158"/>
    </row>
    <row r="410" spans="1:19" ht="32.25" customHeight="1">
      <c r="A410" s="171">
        <v>372</v>
      </c>
      <c r="B410" s="252" t="s">
        <v>953</v>
      </c>
      <c r="C410" s="29" t="s">
        <v>954</v>
      </c>
      <c r="D410" s="7">
        <v>41374</v>
      </c>
      <c r="E410" s="173" t="s">
        <v>184</v>
      </c>
      <c r="F410" s="174" t="s">
        <v>955</v>
      </c>
      <c r="G410" s="175" t="s">
        <v>956</v>
      </c>
      <c r="H410" s="397">
        <v>292.59999999999997</v>
      </c>
      <c r="I410" s="244">
        <v>72</v>
      </c>
      <c r="J410" s="166" t="s">
        <v>19</v>
      </c>
      <c r="K410" s="120" t="s">
        <v>1901</v>
      </c>
      <c r="L410" s="122"/>
      <c r="M410" s="245">
        <f t="shared" si="46"/>
        <v>293</v>
      </c>
      <c r="N410" s="131">
        <v>47.91</v>
      </c>
      <c r="O410" s="308">
        <v>2.3</v>
      </c>
      <c r="P410" s="246">
        <f t="shared" si="50"/>
        <v>45.61</v>
      </c>
      <c r="Q410" s="248">
        <f aca="true" t="shared" si="53" ref="Q410:Q424">M410*N410</f>
        <v>14037.63</v>
      </c>
      <c r="R410" s="120"/>
      <c r="S410" s="158"/>
    </row>
    <row r="411" spans="1:19" ht="32.25" customHeight="1">
      <c r="A411" s="171">
        <v>373</v>
      </c>
      <c r="B411" s="252" t="s">
        <v>957</v>
      </c>
      <c r="C411" s="29" t="s">
        <v>958</v>
      </c>
      <c r="D411" s="7">
        <v>42197</v>
      </c>
      <c r="E411" s="173" t="s">
        <v>184</v>
      </c>
      <c r="F411" s="289" t="s">
        <v>955</v>
      </c>
      <c r="G411" s="290" t="s">
        <v>959</v>
      </c>
      <c r="H411" s="385">
        <v>1084.3</v>
      </c>
      <c r="I411" s="190">
        <v>72</v>
      </c>
      <c r="J411" s="166" t="s">
        <v>19</v>
      </c>
      <c r="K411" s="119" t="s">
        <v>1901</v>
      </c>
      <c r="L411" s="121"/>
      <c r="M411" s="189">
        <f aca="true" t="shared" si="54" ref="M411:M471">ROUND(IF(ISBLANK(L411)=TRUE,H411,(H411*I411)/L411),0)</f>
        <v>1084</v>
      </c>
      <c r="N411" s="130">
        <v>45.58</v>
      </c>
      <c r="O411" s="287">
        <v>2.3</v>
      </c>
      <c r="P411" s="191">
        <f aca="true" t="shared" si="55" ref="P411:P440">IF((ISBLANK(N411)=FALSE),(N411-O411),)</f>
        <v>43.28</v>
      </c>
      <c r="Q411" s="192">
        <f t="shared" si="53"/>
        <v>49408.72</v>
      </c>
      <c r="R411" s="119"/>
      <c r="S411" s="158"/>
    </row>
    <row r="412" spans="1:19" ht="32.25" customHeight="1">
      <c r="A412" s="171">
        <v>374</v>
      </c>
      <c r="B412" s="252" t="s">
        <v>960</v>
      </c>
      <c r="C412" s="29" t="s">
        <v>961</v>
      </c>
      <c r="D412" s="7">
        <v>42189</v>
      </c>
      <c r="E412" s="173" t="s">
        <v>184</v>
      </c>
      <c r="F412" s="174" t="s">
        <v>962</v>
      </c>
      <c r="G412" s="175" t="s">
        <v>963</v>
      </c>
      <c r="H412" s="384">
        <v>292.59999999999997</v>
      </c>
      <c r="I412" s="176">
        <v>72</v>
      </c>
      <c r="J412" s="166" t="s">
        <v>19</v>
      </c>
      <c r="K412" s="127" t="s">
        <v>1901</v>
      </c>
      <c r="L412" s="1"/>
      <c r="M412" s="177">
        <f t="shared" si="54"/>
        <v>293</v>
      </c>
      <c r="N412" s="2">
        <v>83.96</v>
      </c>
      <c r="O412" s="270">
        <v>4.6</v>
      </c>
      <c r="P412" s="178">
        <f t="shared" si="55"/>
        <v>79.36</v>
      </c>
      <c r="Q412" s="179">
        <f t="shared" si="53"/>
        <v>24600.28</v>
      </c>
      <c r="R412" s="127"/>
      <c r="S412" s="158"/>
    </row>
    <row r="413" spans="1:19" ht="32.25" customHeight="1">
      <c r="A413" s="171">
        <v>375</v>
      </c>
      <c r="B413" s="172" t="s">
        <v>964</v>
      </c>
      <c r="C413" s="29" t="s">
        <v>965</v>
      </c>
      <c r="D413" s="7">
        <v>5224</v>
      </c>
      <c r="E413" s="173" t="s">
        <v>25</v>
      </c>
      <c r="F413" s="174" t="s">
        <v>434</v>
      </c>
      <c r="G413" s="175"/>
      <c r="H413" s="384">
        <v>135.79999999999998</v>
      </c>
      <c r="I413" s="176">
        <v>6</v>
      </c>
      <c r="J413" s="166" t="s">
        <v>19</v>
      </c>
      <c r="K413" s="127" t="s">
        <v>1902</v>
      </c>
      <c r="L413" s="1"/>
      <c r="M413" s="177">
        <f>ROUND(IF(ISBLANK(L413)=TRUE,H413,(H413*I413)/L413),0)</f>
        <v>136</v>
      </c>
      <c r="N413" s="2">
        <v>25.61</v>
      </c>
      <c r="O413" s="169"/>
      <c r="P413" s="178">
        <f t="shared" si="55"/>
        <v>25.61</v>
      </c>
      <c r="Q413" s="179">
        <f t="shared" si="53"/>
        <v>3482.96</v>
      </c>
      <c r="R413" s="127"/>
      <c r="S413" s="158"/>
    </row>
    <row r="414" spans="1:19" ht="32.25" customHeight="1">
      <c r="A414" s="160">
        <v>376</v>
      </c>
      <c r="B414" s="309" t="s">
        <v>964</v>
      </c>
      <c r="C414" s="87" t="s">
        <v>1600</v>
      </c>
      <c r="D414" s="90" t="s">
        <v>1814</v>
      </c>
      <c r="E414" s="162" t="s">
        <v>78</v>
      </c>
      <c r="F414" s="163" t="s">
        <v>434</v>
      </c>
      <c r="G414" s="164" t="s">
        <v>1601</v>
      </c>
      <c r="H414" s="383">
        <v>250.6</v>
      </c>
      <c r="I414" s="165">
        <v>6</v>
      </c>
      <c r="J414" s="166" t="s">
        <v>19</v>
      </c>
      <c r="K414" s="82" t="s">
        <v>1761</v>
      </c>
      <c r="L414" s="83"/>
      <c r="M414" s="167">
        <f t="shared" si="54"/>
        <v>251</v>
      </c>
      <c r="N414" s="84">
        <v>43.11</v>
      </c>
      <c r="O414" s="274">
        <v>4.45</v>
      </c>
      <c r="P414" s="168">
        <f t="shared" si="55"/>
        <v>38.66</v>
      </c>
      <c r="Q414" s="170">
        <f t="shared" si="53"/>
        <v>10820.61</v>
      </c>
      <c r="R414" s="82"/>
      <c r="S414" s="158"/>
    </row>
    <row r="415" spans="1:19" ht="32.25" customHeight="1">
      <c r="A415" s="171">
        <v>377</v>
      </c>
      <c r="B415" s="172" t="s">
        <v>966</v>
      </c>
      <c r="C415" s="29" t="s">
        <v>967</v>
      </c>
      <c r="D415" s="7">
        <v>5296</v>
      </c>
      <c r="E415" s="173"/>
      <c r="F415" s="174" t="s">
        <v>434</v>
      </c>
      <c r="G415" s="175" t="s">
        <v>968</v>
      </c>
      <c r="H415" s="384">
        <v>142.1</v>
      </c>
      <c r="I415" s="176">
        <v>6</v>
      </c>
      <c r="J415" s="166" t="s">
        <v>19</v>
      </c>
      <c r="K415" s="127" t="s">
        <v>1903</v>
      </c>
      <c r="L415" s="1"/>
      <c r="M415" s="177">
        <f t="shared" si="54"/>
        <v>142</v>
      </c>
      <c r="N415" s="2">
        <v>41.03</v>
      </c>
      <c r="O415" s="169"/>
      <c r="P415" s="178">
        <f t="shared" si="55"/>
        <v>41.03</v>
      </c>
      <c r="Q415" s="179">
        <f t="shared" si="53"/>
        <v>5826.26</v>
      </c>
      <c r="R415" s="127"/>
      <c r="S415" s="158"/>
    </row>
    <row r="416" spans="1:19" ht="32.25" customHeight="1">
      <c r="A416" s="160">
        <v>378</v>
      </c>
      <c r="B416" s="309" t="s">
        <v>966</v>
      </c>
      <c r="C416" s="87" t="s">
        <v>1630</v>
      </c>
      <c r="D416" s="90" t="s">
        <v>1814</v>
      </c>
      <c r="E416" s="162" t="s">
        <v>78</v>
      </c>
      <c r="F416" s="163" t="s">
        <v>434</v>
      </c>
      <c r="G416" s="164" t="s">
        <v>1601</v>
      </c>
      <c r="H416" s="383">
        <v>356.29999999999995</v>
      </c>
      <c r="I416" s="165">
        <v>6</v>
      </c>
      <c r="J416" s="166" t="s">
        <v>19</v>
      </c>
      <c r="K416" s="82" t="s">
        <v>1761</v>
      </c>
      <c r="L416" s="83"/>
      <c r="M416" s="167">
        <f>ROUND(IF(ISBLANK(L416)=TRUE,H416,(H416*I416)/L416),0)</f>
        <v>356</v>
      </c>
      <c r="N416" s="84">
        <v>40.99</v>
      </c>
      <c r="O416" s="274">
        <v>7.31</v>
      </c>
      <c r="P416" s="168">
        <f t="shared" si="55"/>
        <v>33.68</v>
      </c>
      <c r="Q416" s="170">
        <f t="shared" si="53"/>
        <v>14592.44</v>
      </c>
      <c r="R416" s="82"/>
      <c r="S416" s="158"/>
    </row>
    <row r="417" spans="1:19" ht="32.25" customHeight="1">
      <c r="A417" s="173">
        <v>379</v>
      </c>
      <c r="B417" s="172" t="s">
        <v>969</v>
      </c>
      <c r="C417" s="29" t="s">
        <v>970</v>
      </c>
      <c r="D417" s="7">
        <v>98025</v>
      </c>
      <c r="E417" s="173"/>
      <c r="F417" s="174" t="s">
        <v>971</v>
      </c>
      <c r="G417" s="175"/>
      <c r="H417" s="384">
        <v>54.599999999999994</v>
      </c>
      <c r="I417" s="176">
        <v>12</v>
      </c>
      <c r="J417" s="166" t="s">
        <v>19</v>
      </c>
      <c r="K417" s="127" t="s">
        <v>1904</v>
      </c>
      <c r="L417" s="1"/>
      <c r="M417" s="177">
        <f t="shared" si="54"/>
        <v>55</v>
      </c>
      <c r="N417" s="2">
        <v>59.1</v>
      </c>
      <c r="O417" s="169"/>
      <c r="P417" s="178">
        <f t="shared" si="55"/>
        <v>59.1</v>
      </c>
      <c r="Q417" s="179">
        <f t="shared" si="53"/>
        <v>3250.5</v>
      </c>
      <c r="R417" s="127"/>
      <c r="S417" s="158"/>
    </row>
    <row r="418" spans="1:19" ht="32.25" customHeight="1">
      <c r="A418" s="171">
        <v>380</v>
      </c>
      <c r="B418" s="172" t="s">
        <v>972</v>
      </c>
      <c r="C418" s="172" t="s">
        <v>21</v>
      </c>
      <c r="D418" s="7">
        <v>25900</v>
      </c>
      <c r="E418" s="173"/>
      <c r="F418" s="174" t="s">
        <v>973</v>
      </c>
      <c r="G418" s="175"/>
      <c r="H418" s="384">
        <v>60.9</v>
      </c>
      <c r="I418" s="176">
        <v>1</v>
      </c>
      <c r="J418" s="380" t="s">
        <v>19</v>
      </c>
      <c r="K418" s="127" t="s">
        <v>1725</v>
      </c>
      <c r="L418" s="1">
        <v>4</v>
      </c>
      <c r="M418" s="177">
        <f t="shared" si="54"/>
        <v>15</v>
      </c>
      <c r="N418" s="2">
        <v>57.71</v>
      </c>
      <c r="O418" s="169"/>
      <c r="P418" s="178">
        <f t="shared" si="55"/>
        <v>57.71</v>
      </c>
      <c r="Q418" s="179">
        <f t="shared" si="53"/>
        <v>865.65</v>
      </c>
      <c r="R418" s="127" t="s">
        <v>1882</v>
      </c>
      <c r="S418" s="158"/>
    </row>
    <row r="419" spans="1:19" ht="32.25" customHeight="1">
      <c r="A419" s="171">
        <v>381</v>
      </c>
      <c r="B419" s="172" t="s">
        <v>974</v>
      </c>
      <c r="C419" s="29" t="s">
        <v>975</v>
      </c>
      <c r="D419" s="7">
        <v>5710</v>
      </c>
      <c r="E419" s="173" t="s">
        <v>305</v>
      </c>
      <c r="F419" s="174" t="s">
        <v>434</v>
      </c>
      <c r="G419" s="175"/>
      <c r="H419" s="384">
        <v>382.9</v>
      </c>
      <c r="I419" s="176">
        <v>6</v>
      </c>
      <c r="J419" s="166" t="s">
        <v>19</v>
      </c>
      <c r="K419" s="127" t="s">
        <v>1824</v>
      </c>
      <c r="L419" s="1"/>
      <c r="M419" s="177">
        <f t="shared" si="54"/>
        <v>383</v>
      </c>
      <c r="N419" s="2">
        <v>46.24</v>
      </c>
      <c r="O419" s="169"/>
      <c r="P419" s="178">
        <f t="shared" si="55"/>
        <v>46.24</v>
      </c>
      <c r="Q419" s="179">
        <f t="shared" si="53"/>
        <v>17709.920000000002</v>
      </c>
      <c r="R419" s="127"/>
      <c r="S419" s="158"/>
    </row>
    <row r="420" spans="1:19" ht="32.25" customHeight="1">
      <c r="A420" s="171">
        <v>382</v>
      </c>
      <c r="B420" s="172" t="s">
        <v>976</v>
      </c>
      <c r="C420" s="29" t="s">
        <v>977</v>
      </c>
      <c r="D420" s="7">
        <v>5775</v>
      </c>
      <c r="E420" s="173" t="s">
        <v>305</v>
      </c>
      <c r="F420" s="174" t="s">
        <v>434</v>
      </c>
      <c r="G420" s="175"/>
      <c r="H420" s="384">
        <v>679.6999999999999</v>
      </c>
      <c r="I420" s="176">
        <v>6</v>
      </c>
      <c r="J420" s="166" t="s">
        <v>19</v>
      </c>
      <c r="K420" s="127" t="s">
        <v>1823</v>
      </c>
      <c r="L420" s="1"/>
      <c r="M420" s="177">
        <f t="shared" si="54"/>
        <v>680</v>
      </c>
      <c r="N420" s="2">
        <v>41.75</v>
      </c>
      <c r="O420" s="169"/>
      <c r="P420" s="178">
        <f t="shared" si="55"/>
        <v>41.75</v>
      </c>
      <c r="Q420" s="179">
        <f t="shared" si="53"/>
        <v>28390</v>
      </c>
      <c r="R420" s="127"/>
      <c r="S420" s="158"/>
    </row>
    <row r="421" spans="1:19" ht="32.25" customHeight="1">
      <c r="A421" s="173">
        <v>383</v>
      </c>
      <c r="B421" s="172" t="s">
        <v>978</v>
      </c>
      <c r="C421" s="29" t="s">
        <v>979</v>
      </c>
      <c r="D421" s="7">
        <v>5550</v>
      </c>
      <c r="E421" s="173" t="s">
        <v>25</v>
      </c>
      <c r="F421" s="174" t="s">
        <v>434</v>
      </c>
      <c r="G421" s="175"/>
      <c r="H421" s="384">
        <v>78.39999999999999</v>
      </c>
      <c r="I421" s="176">
        <v>6</v>
      </c>
      <c r="J421" s="166" t="s">
        <v>19</v>
      </c>
      <c r="K421" s="127" t="s">
        <v>1902</v>
      </c>
      <c r="L421" s="1"/>
      <c r="M421" s="177">
        <f t="shared" si="54"/>
        <v>78</v>
      </c>
      <c r="N421" s="2">
        <v>27.19</v>
      </c>
      <c r="O421" s="169"/>
      <c r="P421" s="178">
        <f t="shared" si="55"/>
        <v>27.19</v>
      </c>
      <c r="Q421" s="179">
        <f t="shared" si="53"/>
        <v>2120.82</v>
      </c>
      <c r="R421" s="127"/>
      <c r="S421" s="158"/>
    </row>
    <row r="422" spans="1:19" ht="32.25" customHeight="1">
      <c r="A422" s="171">
        <v>384</v>
      </c>
      <c r="B422" s="172" t="s">
        <v>980</v>
      </c>
      <c r="C422" s="172" t="s">
        <v>21</v>
      </c>
      <c r="D422" s="7">
        <v>26081</v>
      </c>
      <c r="E422" s="173"/>
      <c r="F422" s="174" t="s">
        <v>973</v>
      </c>
      <c r="G422" s="175"/>
      <c r="H422" s="384">
        <v>18.9</v>
      </c>
      <c r="I422" s="176">
        <v>1</v>
      </c>
      <c r="J422" s="380" t="s">
        <v>19</v>
      </c>
      <c r="K422" s="127" t="s">
        <v>1822</v>
      </c>
      <c r="L422" s="1"/>
      <c r="M422" s="177">
        <f t="shared" si="54"/>
        <v>19</v>
      </c>
      <c r="N422" s="2">
        <v>8.81</v>
      </c>
      <c r="O422" s="169"/>
      <c r="P422" s="178">
        <f t="shared" si="55"/>
        <v>8.81</v>
      </c>
      <c r="Q422" s="179">
        <f t="shared" si="53"/>
        <v>167.39000000000001</v>
      </c>
      <c r="R422" s="127"/>
      <c r="S422" s="158"/>
    </row>
    <row r="423" spans="1:19" ht="32.25" customHeight="1">
      <c r="A423" s="171">
        <v>385</v>
      </c>
      <c r="B423" s="172" t="s">
        <v>981</v>
      </c>
      <c r="C423" s="29" t="s">
        <v>982</v>
      </c>
      <c r="D423" s="7">
        <v>20640</v>
      </c>
      <c r="E423" s="173" t="s">
        <v>82</v>
      </c>
      <c r="F423" s="174" t="s">
        <v>983</v>
      </c>
      <c r="G423" s="175"/>
      <c r="H423" s="384">
        <v>299.59999999999997</v>
      </c>
      <c r="I423" s="176">
        <v>5</v>
      </c>
      <c r="J423" s="166" t="s">
        <v>19</v>
      </c>
      <c r="K423" s="127" t="s">
        <v>1905</v>
      </c>
      <c r="L423" s="1"/>
      <c r="M423" s="177">
        <f t="shared" si="54"/>
        <v>300</v>
      </c>
      <c r="N423" s="2">
        <v>16.92</v>
      </c>
      <c r="O423" s="169"/>
      <c r="P423" s="178">
        <f t="shared" si="55"/>
        <v>16.92</v>
      </c>
      <c r="Q423" s="179">
        <f t="shared" si="53"/>
        <v>5076.000000000001</v>
      </c>
      <c r="R423" s="127"/>
      <c r="S423" s="158"/>
    </row>
    <row r="424" spans="1:19" ht="32.25" customHeight="1">
      <c r="A424" s="436">
        <v>386</v>
      </c>
      <c r="B424" s="453" t="s">
        <v>984</v>
      </c>
      <c r="C424" s="29" t="s">
        <v>985</v>
      </c>
      <c r="D424" s="450">
        <v>8985</v>
      </c>
      <c r="E424" s="440" t="s">
        <v>25</v>
      </c>
      <c r="F424" s="174" t="s">
        <v>597</v>
      </c>
      <c r="G424" s="175" t="s">
        <v>986</v>
      </c>
      <c r="H424" s="441">
        <v>68.6</v>
      </c>
      <c r="I424" s="443">
        <v>6</v>
      </c>
      <c r="J424" s="166" t="s">
        <v>19</v>
      </c>
      <c r="K424" s="431" t="s">
        <v>1899</v>
      </c>
      <c r="L424" s="432"/>
      <c r="M424" s="434">
        <f t="shared" si="54"/>
        <v>69</v>
      </c>
      <c r="N424" s="416">
        <v>35.75</v>
      </c>
      <c r="O424" s="418"/>
      <c r="P424" s="420">
        <f t="shared" si="55"/>
        <v>35.75</v>
      </c>
      <c r="Q424" s="422">
        <f t="shared" si="53"/>
        <v>2466.75</v>
      </c>
      <c r="R424" s="424"/>
      <c r="S424" s="158"/>
    </row>
    <row r="425" spans="1:19" ht="32.25" customHeight="1">
      <c r="A425" s="436"/>
      <c r="B425" s="453"/>
      <c r="C425" s="29" t="s">
        <v>987</v>
      </c>
      <c r="D425" s="450"/>
      <c r="E425" s="440"/>
      <c r="F425" s="174" t="s">
        <v>988</v>
      </c>
      <c r="G425" s="175" t="s">
        <v>986</v>
      </c>
      <c r="H425" s="442" t="e">
        <v>#N/A</v>
      </c>
      <c r="I425" s="444"/>
      <c r="J425" s="166" t="s">
        <v>19</v>
      </c>
      <c r="K425" s="431"/>
      <c r="L425" s="433"/>
      <c r="M425" s="435" t="e">
        <f t="shared" si="54"/>
        <v>#N/A</v>
      </c>
      <c r="N425" s="417"/>
      <c r="O425" s="419"/>
      <c r="P425" s="421">
        <f t="shared" si="55"/>
        <v>0</v>
      </c>
      <c r="Q425" s="423"/>
      <c r="R425" s="425"/>
      <c r="S425" s="158"/>
    </row>
    <row r="426" spans="1:19" ht="32.25" customHeight="1">
      <c r="A426" s="436">
        <v>387</v>
      </c>
      <c r="B426" s="453" t="s">
        <v>989</v>
      </c>
      <c r="C426" s="29" t="s">
        <v>990</v>
      </c>
      <c r="D426" s="450">
        <v>8984</v>
      </c>
      <c r="E426" s="440" t="s">
        <v>25</v>
      </c>
      <c r="F426" s="174" t="s">
        <v>597</v>
      </c>
      <c r="G426" s="175" t="s">
        <v>986</v>
      </c>
      <c r="H426" s="441">
        <v>62.3</v>
      </c>
      <c r="I426" s="443">
        <v>6</v>
      </c>
      <c r="J426" s="166" t="s">
        <v>19</v>
      </c>
      <c r="K426" s="431" t="s">
        <v>1899</v>
      </c>
      <c r="L426" s="432"/>
      <c r="M426" s="434">
        <f t="shared" si="54"/>
        <v>62</v>
      </c>
      <c r="N426" s="416">
        <v>28.65</v>
      </c>
      <c r="O426" s="418"/>
      <c r="P426" s="420">
        <f t="shared" si="55"/>
        <v>28.65</v>
      </c>
      <c r="Q426" s="422">
        <f>M426*N426</f>
        <v>1776.3</v>
      </c>
      <c r="R426" s="424"/>
      <c r="S426" s="158"/>
    </row>
    <row r="427" spans="1:19" ht="32.25" customHeight="1">
      <c r="A427" s="436"/>
      <c r="B427" s="453"/>
      <c r="C427" s="29" t="s">
        <v>991</v>
      </c>
      <c r="D427" s="450"/>
      <c r="E427" s="440"/>
      <c r="F427" s="174" t="s">
        <v>988</v>
      </c>
      <c r="G427" s="175" t="s">
        <v>986</v>
      </c>
      <c r="H427" s="442" t="e">
        <v>#N/A</v>
      </c>
      <c r="I427" s="444"/>
      <c r="J427" s="166" t="s">
        <v>19</v>
      </c>
      <c r="K427" s="431"/>
      <c r="L427" s="433"/>
      <c r="M427" s="435" t="e">
        <f t="shared" si="54"/>
        <v>#N/A</v>
      </c>
      <c r="N427" s="417"/>
      <c r="O427" s="419"/>
      <c r="P427" s="421">
        <f t="shared" si="55"/>
        <v>0</v>
      </c>
      <c r="Q427" s="423"/>
      <c r="R427" s="425"/>
      <c r="S427" s="158"/>
    </row>
    <row r="428" spans="1:19" ht="32.25" customHeight="1">
      <c r="A428" s="171">
        <v>388</v>
      </c>
      <c r="B428" s="172" t="s">
        <v>992</v>
      </c>
      <c r="C428" s="29" t="s">
        <v>993</v>
      </c>
      <c r="D428" s="7">
        <v>8710</v>
      </c>
      <c r="E428" s="173" t="s">
        <v>25</v>
      </c>
      <c r="F428" s="174" t="s">
        <v>597</v>
      </c>
      <c r="G428" s="175" t="s">
        <v>986</v>
      </c>
      <c r="H428" s="384">
        <v>30.799999999999997</v>
      </c>
      <c r="I428" s="176">
        <v>6</v>
      </c>
      <c r="J428" s="166" t="s">
        <v>19</v>
      </c>
      <c r="K428" s="127" t="s">
        <v>1899</v>
      </c>
      <c r="L428" s="1"/>
      <c r="M428" s="177">
        <f t="shared" si="54"/>
        <v>31</v>
      </c>
      <c r="N428" s="2">
        <v>37.35</v>
      </c>
      <c r="O428" s="169"/>
      <c r="P428" s="178">
        <f t="shared" si="55"/>
        <v>37.35</v>
      </c>
      <c r="Q428" s="179">
        <f aca="true" t="shared" si="56" ref="Q428:Q445">M428*N428</f>
        <v>1157.8500000000001</v>
      </c>
      <c r="R428" s="127"/>
      <c r="S428" s="158"/>
    </row>
    <row r="429" spans="1:19" ht="32.25" customHeight="1">
      <c r="A429" s="171">
        <v>389</v>
      </c>
      <c r="B429" s="172" t="s">
        <v>994</v>
      </c>
      <c r="C429" s="29" t="s">
        <v>995</v>
      </c>
      <c r="D429" s="7">
        <v>6522</v>
      </c>
      <c r="E429" s="173" t="s">
        <v>184</v>
      </c>
      <c r="F429" s="174" t="s">
        <v>996</v>
      </c>
      <c r="G429" s="175"/>
      <c r="H429" s="384">
        <v>110.6</v>
      </c>
      <c r="I429" s="176">
        <v>12</v>
      </c>
      <c r="J429" s="166" t="s">
        <v>19</v>
      </c>
      <c r="K429" s="127" t="s">
        <v>1906</v>
      </c>
      <c r="L429" s="1"/>
      <c r="M429" s="177">
        <f t="shared" si="54"/>
        <v>111</v>
      </c>
      <c r="N429" s="2">
        <v>41.25</v>
      </c>
      <c r="O429" s="169"/>
      <c r="P429" s="178">
        <f t="shared" si="55"/>
        <v>41.25</v>
      </c>
      <c r="Q429" s="179">
        <f t="shared" si="56"/>
        <v>4578.75</v>
      </c>
      <c r="R429" s="127"/>
      <c r="S429" s="158"/>
    </row>
    <row r="430" spans="1:19" ht="32.25" customHeight="1">
      <c r="A430" s="171">
        <v>390</v>
      </c>
      <c r="B430" s="172" t="s">
        <v>997</v>
      </c>
      <c r="C430" s="29" t="s">
        <v>998</v>
      </c>
      <c r="D430" s="7">
        <v>6523</v>
      </c>
      <c r="E430" s="173" t="s">
        <v>184</v>
      </c>
      <c r="F430" s="174" t="s">
        <v>996</v>
      </c>
      <c r="G430" s="175" t="s">
        <v>999</v>
      </c>
      <c r="H430" s="384">
        <v>399</v>
      </c>
      <c r="I430" s="176">
        <v>12</v>
      </c>
      <c r="J430" s="166" t="s">
        <v>19</v>
      </c>
      <c r="K430" s="127" t="s">
        <v>1906</v>
      </c>
      <c r="L430" s="1"/>
      <c r="M430" s="177">
        <f t="shared" si="54"/>
        <v>399</v>
      </c>
      <c r="N430" s="2">
        <v>34.28</v>
      </c>
      <c r="O430" s="169"/>
      <c r="P430" s="178">
        <f t="shared" si="55"/>
        <v>34.28</v>
      </c>
      <c r="Q430" s="179">
        <f t="shared" si="56"/>
        <v>13677.720000000001</v>
      </c>
      <c r="R430" s="127"/>
      <c r="S430" s="158"/>
    </row>
    <row r="431" spans="1:19" ht="32.25" customHeight="1">
      <c r="A431" s="171">
        <v>391</v>
      </c>
      <c r="B431" s="172" t="s">
        <v>1000</v>
      </c>
      <c r="C431" s="29" t="s">
        <v>1001</v>
      </c>
      <c r="D431" s="7">
        <v>23862</v>
      </c>
      <c r="E431" s="173" t="s">
        <v>30</v>
      </c>
      <c r="F431" s="174" t="s">
        <v>1002</v>
      </c>
      <c r="G431" s="175" t="s">
        <v>1003</v>
      </c>
      <c r="H431" s="384">
        <v>13.299999999999999</v>
      </c>
      <c r="I431" s="176">
        <v>22</v>
      </c>
      <c r="J431" s="166" t="s">
        <v>425</v>
      </c>
      <c r="K431" s="127" t="s">
        <v>1807</v>
      </c>
      <c r="L431" s="1">
        <v>8.8</v>
      </c>
      <c r="M431" s="177">
        <f t="shared" si="54"/>
        <v>33</v>
      </c>
      <c r="N431" s="2">
        <v>24.28</v>
      </c>
      <c r="O431" s="169"/>
      <c r="P431" s="178">
        <f t="shared" si="55"/>
        <v>24.28</v>
      </c>
      <c r="Q431" s="179">
        <f t="shared" si="56"/>
        <v>801.24</v>
      </c>
      <c r="R431" s="127"/>
      <c r="S431" s="158"/>
    </row>
    <row r="432" spans="1:19" ht="32.25" customHeight="1">
      <c r="A432" s="171">
        <v>392</v>
      </c>
      <c r="B432" s="172" t="s">
        <v>1004</v>
      </c>
      <c r="C432" s="29" t="s">
        <v>1005</v>
      </c>
      <c r="D432" s="7">
        <v>21328</v>
      </c>
      <c r="E432" s="173"/>
      <c r="F432" s="174" t="s">
        <v>1006</v>
      </c>
      <c r="G432" s="175"/>
      <c r="H432" s="384">
        <v>14.7</v>
      </c>
      <c r="I432" s="176">
        <v>2000</v>
      </c>
      <c r="J432" s="166" t="s">
        <v>19</v>
      </c>
      <c r="K432" s="127" t="s">
        <v>1907</v>
      </c>
      <c r="L432" s="1"/>
      <c r="M432" s="177">
        <f>ROUND(IF(ISBLANK(L432)=TRUE,H432,(H432*I432)/L432),0)</f>
        <v>15</v>
      </c>
      <c r="N432" s="2">
        <v>34.87</v>
      </c>
      <c r="O432" s="169"/>
      <c r="P432" s="178">
        <f t="shared" si="55"/>
        <v>34.87</v>
      </c>
      <c r="Q432" s="179">
        <f t="shared" si="56"/>
        <v>523.05</v>
      </c>
      <c r="R432" s="127"/>
      <c r="S432" s="158"/>
    </row>
    <row r="433" spans="1:19" ht="32.25" customHeight="1">
      <c r="A433" s="160">
        <v>393</v>
      </c>
      <c r="B433" s="161" t="s">
        <v>1674</v>
      </c>
      <c r="C433" s="87" t="s">
        <v>1675</v>
      </c>
      <c r="D433" s="90" t="s">
        <v>1814</v>
      </c>
      <c r="E433" s="162"/>
      <c r="F433" s="163" t="s">
        <v>1676</v>
      </c>
      <c r="G433" s="164" t="s">
        <v>1677</v>
      </c>
      <c r="H433" s="383">
        <v>249</v>
      </c>
      <c r="I433" s="165">
        <v>72</v>
      </c>
      <c r="J433" s="166" t="s">
        <v>19</v>
      </c>
      <c r="K433" s="82" t="s">
        <v>1909</v>
      </c>
      <c r="L433" s="83"/>
      <c r="M433" s="167">
        <f t="shared" si="54"/>
        <v>249</v>
      </c>
      <c r="N433" s="84">
        <v>35.08</v>
      </c>
      <c r="O433" s="169"/>
      <c r="P433" s="168">
        <f t="shared" si="55"/>
        <v>35.08</v>
      </c>
      <c r="Q433" s="170">
        <f t="shared" si="56"/>
        <v>8734.92</v>
      </c>
      <c r="R433" s="82"/>
      <c r="S433" s="158"/>
    </row>
    <row r="434" spans="1:19" ht="32.25" customHeight="1">
      <c r="A434" s="171">
        <v>394</v>
      </c>
      <c r="B434" s="172" t="s">
        <v>1007</v>
      </c>
      <c r="C434" s="29" t="s">
        <v>1008</v>
      </c>
      <c r="D434" s="7">
        <v>21329</v>
      </c>
      <c r="E434" s="173"/>
      <c r="F434" s="174" t="s">
        <v>1009</v>
      </c>
      <c r="G434" s="175"/>
      <c r="H434" s="384">
        <v>21</v>
      </c>
      <c r="I434" s="176">
        <v>1000</v>
      </c>
      <c r="J434" s="166" t="s">
        <v>425</v>
      </c>
      <c r="K434" s="127" t="s">
        <v>1908</v>
      </c>
      <c r="L434" s="1"/>
      <c r="M434" s="177">
        <f t="shared" si="54"/>
        <v>21</v>
      </c>
      <c r="N434" s="2">
        <v>21.26</v>
      </c>
      <c r="O434" s="169"/>
      <c r="P434" s="178">
        <f t="shared" si="55"/>
        <v>21.26</v>
      </c>
      <c r="Q434" s="179">
        <f t="shared" si="56"/>
        <v>446.46000000000004</v>
      </c>
      <c r="R434" s="127"/>
      <c r="S434" s="158"/>
    </row>
    <row r="435" spans="1:19" ht="32.25" customHeight="1">
      <c r="A435" s="171">
        <v>395</v>
      </c>
      <c r="B435" s="172" t="s">
        <v>1010</v>
      </c>
      <c r="C435" s="29" t="s">
        <v>1011</v>
      </c>
      <c r="D435" s="376">
        <v>24961</v>
      </c>
      <c r="E435" s="173" t="s">
        <v>438</v>
      </c>
      <c r="F435" s="174" t="s">
        <v>1012</v>
      </c>
      <c r="G435" s="175" t="s">
        <v>1013</v>
      </c>
      <c r="H435" s="384">
        <v>138.6</v>
      </c>
      <c r="I435" s="176">
        <v>288</v>
      </c>
      <c r="J435" s="166" t="s">
        <v>19</v>
      </c>
      <c r="K435" s="127" t="s">
        <v>1825</v>
      </c>
      <c r="L435" s="1"/>
      <c r="M435" s="177">
        <f t="shared" si="54"/>
        <v>139</v>
      </c>
      <c r="N435" s="2">
        <v>62.38</v>
      </c>
      <c r="O435" s="169"/>
      <c r="P435" s="178">
        <f t="shared" si="55"/>
        <v>62.38</v>
      </c>
      <c r="Q435" s="179">
        <f t="shared" si="56"/>
        <v>8670.82</v>
      </c>
      <c r="R435" s="127"/>
      <c r="S435" s="158"/>
    </row>
    <row r="436" spans="1:19" ht="32.25" customHeight="1">
      <c r="A436" s="171">
        <v>396</v>
      </c>
      <c r="B436" s="172" t="s">
        <v>1014</v>
      </c>
      <c r="C436" s="172" t="s">
        <v>21</v>
      </c>
      <c r="D436" s="7">
        <v>12345</v>
      </c>
      <c r="E436" s="173"/>
      <c r="F436" s="174" t="s">
        <v>1015</v>
      </c>
      <c r="G436" s="175"/>
      <c r="H436" s="384">
        <v>118.3</v>
      </c>
      <c r="I436" s="176">
        <v>24</v>
      </c>
      <c r="J436" s="380" t="s">
        <v>19</v>
      </c>
      <c r="K436" s="127" t="s">
        <v>1837</v>
      </c>
      <c r="L436" s="1"/>
      <c r="M436" s="177">
        <f t="shared" si="54"/>
        <v>118</v>
      </c>
      <c r="N436" s="2">
        <v>27.49</v>
      </c>
      <c r="O436" s="169"/>
      <c r="P436" s="178">
        <f t="shared" si="55"/>
        <v>27.49</v>
      </c>
      <c r="Q436" s="179">
        <f t="shared" si="56"/>
        <v>3243.8199999999997</v>
      </c>
      <c r="R436" s="127"/>
      <c r="S436" s="158"/>
    </row>
    <row r="437" spans="1:19" ht="32.25" customHeight="1">
      <c r="A437" s="171">
        <v>397</v>
      </c>
      <c r="B437" s="172" t="s">
        <v>1016</v>
      </c>
      <c r="C437" s="172" t="s">
        <v>21</v>
      </c>
      <c r="D437" s="7">
        <v>21285</v>
      </c>
      <c r="E437" s="173"/>
      <c r="F437" s="174" t="s">
        <v>1006</v>
      </c>
      <c r="G437" s="175"/>
      <c r="H437" s="384">
        <v>78.39999999999999</v>
      </c>
      <c r="I437" s="176">
        <v>2000</v>
      </c>
      <c r="J437" s="380" t="s">
        <v>19</v>
      </c>
      <c r="K437" s="127" t="s">
        <v>1725</v>
      </c>
      <c r="L437" s="1"/>
      <c r="M437" s="177">
        <f t="shared" si="54"/>
        <v>78</v>
      </c>
      <c r="N437" s="2">
        <v>17.91</v>
      </c>
      <c r="O437" s="169"/>
      <c r="P437" s="178">
        <f t="shared" si="55"/>
        <v>17.91</v>
      </c>
      <c r="Q437" s="179">
        <f t="shared" si="56"/>
        <v>1396.98</v>
      </c>
      <c r="R437" s="127"/>
      <c r="S437" s="158"/>
    </row>
    <row r="438" spans="1:19" ht="32.25" customHeight="1">
      <c r="A438" s="171">
        <v>398</v>
      </c>
      <c r="B438" s="172" t="s">
        <v>1017</v>
      </c>
      <c r="C438" s="172" t="s">
        <v>21</v>
      </c>
      <c r="D438" s="7">
        <v>12424</v>
      </c>
      <c r="E438" s="173"/>
      <c r="F438" s="174" t="s">
        <v>1018</v>
      </c>
      <c r="G438" s="175"/>
      <c r="H438" s="384">
        <v>85.39999999999999</v>
      </c>
      <c r="I438" s="176">
        <v>40</v>
      </c>
      <c r="J438" s="380" t="s">
        <v>19</v>
      </c>
      <c r="K438" s="127" t="s">
        <v>1837</v>
      </c>
      <c r="L438" s="1">
        <v>40</v>
      </c>
      <c r="M438" s="177">
        <f t="shared" si="54"/>
        <v>85</v>
      </c>
      <c r="N438" s="2">
        <v>34.1</v>
      </c>
      <c r="O438" s="169"/>
      <c r="P438" s="178">
        <f t="shared" si="55"/>
        <v>34.1</v>
      </c>
      <c r="Q438" s="179">
        <f t="shared" si="56"/>
        <v>2898.5</v>
      </c>
      <c r="R438" s="127"/>
      <c r="S438" s="158"/>
    </row>
    <row r="439" spans="1:19" ht="32.25" customHeight="1">
      <c r="A439" s="173">
        <v>399</v>
      </c>
      <c r="B439" s="172" t="s">
        <v>1019</v>
      </c>
      <c r="C439" s="29" t="s">
        <v>1020</v>
      </c>
      <c r="D439" s="7">
        <v>23863</v>
      </c>
      <c r="E439" s="173"/>
      <c r="F439" s="174" t="s">
        <v>432</v>
      </c>
      <c r="G439" s="175" t="s">
        <v>1021</v>
      </c>
      <c r="H439" s="384">
        <v>66.5</v>
      </c>
      <c r="I439" s="176">
        <v>10</v>
      </c>
      <c r="J439" s="166" t="s">
        <v>19</v>
      </c>
      <c r="K439" s="127" t="s">
        <v>1910</v>
      </c>
      <c r="L439" s="1"/>
      <c r="M439" s="177">
        <f t="shared" si="54"/>
        <v>67</v>
      </c>
      <c r="N439" s="2">
        <v>40.78</v>
      </c>
      <c r="O439" s="169"/>
      <c r="P439" s="178">
        <f t="shared" si="55"/>
        <v>40.78</v>
      </c>
      <c r="Q439" s="179">
        <f t="shared" si="56"/>
        <v>2732.26</v>
      </c>
      <c r="R439" s="127"/>
      <c r="S439" s="158"/>
    </row>
    <row r="440" spans="1:19" ht="32.25" customHeight="1">
      <c r="A440" s="171">
        <v>400</v>
      </c>
      <c r="B440" s="172" t="s">
        <v>1022</v>
      </c>
      <c r="C440" s="172" t="s">
        <v>21</v>
      </c>
      <c r="D440" s="7">
        <v>20601</v>
      </c>
      <c r="E440" s="173"/>
      <c r="F440" s="174" t="s">
        <v>1023</v>
      </c>
      <c r="G440" s="175"/>
      <c r="H440" s="384">
        <v>373.79999999999995</v>
      </c>
      <c r="I440" s="176">
        <v>200</v>
      </c>
      <c r="J440" s="380" t="s">
        <v>19</v>
      </c>
      <c r="K440" s="127" t="s">
        <v>1749</v>
      </c>
      <c r="L440" s="1"/>
      <c r="M440" s="177">
        <f t="shared" si="54"/>
        <v>374</v>
      </c>
      <c r="N440" s="2">
        <v>16.94</v>
      </c>
      <c r="O440" s="169"/>
      <c r="P440" s="178">
        <f t="shared" si="55"/>
        <v>16.94</v>
      </c>
      <c r="Q440" s="179">
        <f t="shared" si="56"/>
        <v>6335.56</v>
      </c>
      <c r="R440" s="127"/>
      <c r="S440" s="158"/>
    </row>
    <row r="441" spans="1:19" ht="32.25" customHeight="1">
      <c r="A441" s="160">
        <v>401</v>
      </c>
      <c r="B441" s="161" t="s">
        <v>1577</v>
      </c>
      <c r="C441" s="257" t="s">
        <v>1578</v>
      </c>
      <c r="D441" s="90">
        <v>39384</v>
      </c>
      <c r="E441" s="162" t="s">
        <v>78</v>
      </c>
      <c r="F441" s="163" t="s">
        <v>1580</v>
      </c>
      <c r="G441" s="310" t="s">
        <v>1581</v>
      </c>
      <c r="H441" s="383">
        <v>410.9</v>
      </c>
      <c r="I441" s="165">
        <v>140</v>
      </c>
      <c r="J441" s="166" t="s">
        <v>19</v>
      </c>
      <c r="K441" s="82" t="s">
        <v>1911</v>
      </c>
      <c r="L441" s="83"/>
      <c r="M441" s="167">
        <f t="shared" si="54"/>
        <v>411</v>
      </c>
      <c r="N441" s="84">
        <v>98.7</v>
      </c>
      <c r="O441" s="169"/>
      <c r="P441" s="168">
        <f>IF((ISBLANK(N441)=FALSE),(N441-O441),)</f>
        <v>98.7</v>
      </c>
      <c r="Q441" s="170">
        <f t="shared" si="56"/>
        <v>40565.700000000004</v>
      </c>
      <c r="R441" s="82"/>
      <c r="S441" s="158"/>
    </row>
    <row r="442" spans="1:19" ht="32.25" customHeight="1">
      <c r="A442" s="171">
        <v>402</v>
      </c>
      <c r="B442" s="172" t="s">
        <v>1024</v>
      </c>
      <c r="C442" s="172" t="s">
        <v>21</v>
      </c>
      <c r="D442" s="7">
        <v>5771</v>
      </c>
      <c r="E442" s="173"/>
      <c r="F442" s="174" t="s">
        <v>434</v>
      </c>
      <c r="G442" s="175"/>
      <c r="H442" s="384">
        <v>87.5</v>
      </c>
      <c r="I442" s="176">
        <v>6</v>
      </c>
      <c r="J442" s="380" t="s">
        <v>19</v>
      </c>
      <c r="K442" s="127" t="s">
        <v>1873</v>
      </c>
      <c r="L442" s="1"/>
      <c r="M442" s="177">
        <f t="shared" si="54"/>
        <v>88</v>
      </c>
      <c r="N442" s="2">
        <v>46.24</v>
      </c>
      <c r="O442" s="169"/>
      <c r="P442" s="178">
        <f>IF((ISBLANK(N442)=FALSE),(N442-O442),)</f>
        <v>46.24</v>
      </c>
      <c r="Q442" s="179">
        <f t="shared" si="56"/>
        <v>4069.1200000000003</v>
      </c>
      <c r="R442" s="127"/>
      <c r="S442" s="158"/>
    </row>
    <row r="443" spans="1:19" ht="32.25" customHeight="1">
      <c r="A443" s="171">
        <v>403</v>
      </c>
      <c r="B443" s="172" t="s">
        <v>1025</v>
      </c>
      <c r="C443" s="172" t="s">
        <v>21</v>
      </c>
      <c r="D443" s="7">
        <v>18500</v>
      </c>
      <c r="E443" s="173"/>
      <c r="F443" s="174" t="s">
        <v>1026</v>
      </c>
      <c r="G443" s="175"/>
      <c r="H443" s="384">
        <v>53.199999999999996</v>
      </c>
      <c r="I443" s="176">
        <v>5</v>
      </c>
      <c r="J443" s="380" t="s">
        <v>425</v>
      </c>
      <c r="K443" s="127" t="s">
        <v>1843</v>
      </c>
      <c r="L443" s="1">
        <v>10</v>
      </c>
      <c r="M443" s="177">
        <f t="shared" si="54"/>
        <v>27</v>
      </c>
      <c r="N443" s="2">
        <v>41.53</v>
      </c>
      <c r="O443" s="169"/>
      <c r="P443" s="178">
        <f>IF((ISBLANK(N443)=FALSE),(N443-O443),)</f>
        <v>41.53</v>
      </c>
      <c r="Q443" s="179">
        <f t="shared" si="56"/>
        <v>1121.31</v>
      </c>
      <c r="R443" s="127"/>
      <c r="S443" s="158"/>
    </row>
    <row r="444" spans="1:19" ht="32.25" customHeight="1">
      <c r="A444" s="171">
        <v>404</v>
      </c>
      <c r="B444" s="172" t="s">
        <v>1028</v>
      </c>
      <c r="C444" s="172" t="s">
        <v>21</v>
      </c>
      <c r="D444" s="7">
        <v>18560</v>
      </c>
      <c r="E444" s="173"/>
      <c r="F444" s="174" t="s">
        <v>1029</v>
      </c>
      <c r="G444" s="175"/>
      <c r="H444" s="384">
        <v>35.699999999999996</v>
      </c>
      <c r="I444" s="176">
        <v>4</v>
      </c>
      <c r="J444" s="380" t="s">
        <v>19</v>
      </c>
      <c r="K444" s="127" t="s">
        <v>1756</v>
      </c>
      <c r="L444" s="1">
        <v>4</v>
      </c>
      <c r="M444" s="177">
        <f t="shared" si="54"/>
        <v>36</v>
      </c>
      <c r="N444" s="2">
        <v>10.25</v>
      </c>
      <c r="O444" s="169"/>
      <c r="P444" s="178">
        <f>IF((ISBLANK(N444)=FALSE),(N444-O444),)</f>
        <v>10.25</v>
      </c>
      <c r="Q444" s="179">
        <f t="shared" si="56"/>
        <v>369</v>
      </c>
      <c r="R444" s="127"/>
      <c r="S444" s="158"/>
    </row>
    <row r="445" spans="1:19" ht="32.25" customHeight="1">
      <c r="A445" s="171">
        <v>405</v>
      </c>
      <c r="B445" s="172" t="s">
        <v>1030</v>
      </c>
      <c r="C445" s="172" t="s">
        <v>21</v>
      </c>
      <c r="D445" s="7">
        <v>18540</v>
      </c>
      <c r="E445" s="173"/>
      <c r="F445" s="174" t="s">
        <v>1029</v>
      </c>
      <c r="G445" s="175"/>
      <c r="H445" s="384">
        <v>73.5</v>
      </c>
      <c r="I445" s="176">
        <v>4</v>
      </c>
      <c r="J445" s="380" t="s">
        <v>19</v>
      </c>
      <c r="K445" s="127" t="s">
        <v>1725</v>
      </c>
      <c r="L445" s="1">
        <v>4</v>
      </c>
      <c r="M445" s="177">
        <f t="shared" si="54"/>
        <v>74</v>
      </c>
      <c r="N445" s="2">
        <v>9.12</v>
      </c>
      <c r="O445" s="169"/>
      <c r="P445" s="178">
        <f>IF((ISBLANK(N445)=FALSE),(N445-O445),)</f>
        <v>9.12</v>
      </c>
      <c r="Q445" s="179">
        <f t="shared" si="56"/>
        <v>674.88</v>
      </c>
      <c r="R445" s="127"/>
      <c r="S445" s="158"/>
    </row>
    <row r="446" spans="1:19" ht="32.25" customHeight="1">
      <c r="A446" s="426" t="str">
        <f>"Pasta, Rice = "&amp;DOLLAR(SUM(Q447:Q471),2)</f>
        <v>Pasta, Rice = $269,797.79</v>
      </c>
      <c r="B446" s="426"/>
      <c r="C446" s="304"/>
      <c r="D446" s="377"/>
      <c r="E446" s="311"/>
      <c r="F446" s="312"/>
      <c r="G446" s="313" t="s">
        <v>745</v>
      </c>
      <c r="H446" s="398"/>
      <c r="I446" s="314"/>
      <c r="J446" s="150"/>
      <c r="K446" s="10"/>
      <c r="L446" s="11"/>
      <c r="M446" s="155"/>
      <c r="N446" s="39"/>
      <c r="O446" s="156"/>
      <c r="P446" s="156"/>
      <c r="Q446" s="315"/>
      <c r="R446" s="10"/>
      <c r="S446" s="158"/>
    </row>
    <row r="447" spans="1:19" ht="32.25" customHeight="1">
      <c r="A447" s="171">
        <v>406</v>
      </c>
      <c r="B447" s="252" t="s">
        <v>1031</v>
      </c>
      <c r="C447" s="29" t="s">
        <v>1032</v>
      </c>
      <c r="D447" s="7">
        <v>98757</v>
      </c>
      <c r="E447" s="173" t="s">
        <v>25</v>
      </c>
      <c r="F447" s="174" t="s">
        <v>1033</v>
      </c>
      <c r="G447" s="175" t="s">
        <v>1034</v>
      </c>
      <c r="H447" s="384">
        <v>406.2</v>
      </c>
      <c r="I447" s="176">
        <v>110</v>
      </c>
      <c r="J447" s="166" t="s">
        <v>19</v>
      </c>
      <c r="K447" s="127" t="s">
        <v>1726</v>
      </c>
      <c r="L447" s="1"/>
      <c r="M447" s="177">
        <f t="shared" si="54"/>
        <v>406</v>
      </c>
      <c r="N447" s="2">
        <v>92.68</v>
      </c>
      <c r="O447" s="270">
        <v>19.61</v>
      </c>
      <c r="P447" s="178">
        <f aca="true" t="shared" si="57" ref="P447:P471">IF((ISBLANK(N447)=FALSE),(N447-O447),)</f>
        <v>73.07000000000001</v>
      </c>
      <c r="Q447" s="179">
        <f aca="true" t="shared" si="58" ref="Q447:Q489">M447*N447</f>
        <v>37628.08</v>
      </c>
      <c r="R447" s="127"/>
      <c r="S447" s="158"/>
    </row>
    <row r="448" spans="1:19" ht="32.25" customHeight="1">
      <c r="A448" s="171">
        <v>407</v>
      </c>
      <c r="B448" s="172" t="s">
        <v>1035</v>
      </c>
      <c r="C448" s="29" t="s">
        <v>1036</v>
      </c>
      <c r="D448" s="7">
        <v>14003</v>
      </c>
      <c r="E448" s="249" t="s">
        <v>18</v>
      </c>
      <c r="F448" s="271" t="s">
        <v>27</v>
      </c>
      <c r="G448" s="272" t="s">
        <v>1037</v>
      </c>
      <c r="H448" s="384">
        <v>286.2</v>
      </c>
      <c r="I448" s="176">
        <v>20</v>
      </c>
      <c r="J448" s="166" t="s">
        <v>19</v>
      </c>
      <c r="K448" s="127" t="s">
        <v>1912</v>
      </c>
      <c r="L448" s="1"/>
      <c r="M448" s="177">
        <f t="shared" si="54"/>
        <v>286</v>
      </c>
      <c r="N448" s="2">
        <v>21.63</v>
      </c>
      <c r="O448" s="169"/>
      <c r="P448" s="178">
        <f t="shared" si="57"/>
        <v>21.63</v>
      </c>
      <c r="Q448" s="179">
        <f t="shared" si="58"/>
        <v>6186.179999999999</v>
      </c>
      <c r="R448" s="127"/>
      <c r="S448" s="158"/>
    </row>
    <row r="449" spans="1:19" ht="32.25" customHeight="1">
      <c r="A449" s="171">
        <v>408</v>
      </c>
      <c r="B449" s="172" t="s">
        <v>1038</v>
      </c>
      <c r="C449" s="172" t="s">
        <v>21</v>
      </c>
      <c r="D449" s="7">
        <v>14195</v>
      </c>
      <c r="E449" s="249"/>
      <c r="F449" s="271" t="s">
        <v>27</v>
      </c>
      <c r="G449" s="272"/>
      <c r="H449" s="384">
        <v>279.59999999999997</v>
      </c>
      <c r="I449" s="176">
        <v>20</v>
      </c>
      <c r="J449" s="380" t="s">
        <v>19</v>
      </c>
      <c r="K449" s="127" t="s">
        <v>1812</v>
      </c>
      <c r="L449" s="1"/>
      <c r="M449" s="177">
        <f t="shared" si="54"/>
        <v>280</v>
      </c>
      <c r="N449" s="2">
        <v>21.55</v>
      </c>
      <c r="O449" s="169"/>
      <c r="P449" s="178">
        <f t="shared" si="57"/>
        <v>21.55</v>
      </c>
      <c r="Q449" s="179">
        <f t="shared" si="58"/>
        <v>6034</v>
      </c>
      <c r="R449" s="127"/>
      <c r="S449" s="158"/>
    </row>
    <row r="450" spans="1:19" ht="32.25" customHeight="1">
      <c r="A450" s="171">
        <v>409</v>
      </c>
      <c r="B450" s="172" t="s">
        <v>1039</v>
      </c>
      <c r="C450" s="29" t="s">
        <v>1040</v>
      </c>
      <c r="D450" s="7">
        <v>14338</v>
      </c>
      <c r="E450" s="249" t="s">
        <v>82</v>
      </c>
      <c r="F450" s="271" t="s">
        <v>27</v>
      </c>
      <c r="G450" s="272"/>
      <c r="H450" s="384">
        <v>94.8</v>
      </c>
      <c r="I450" s="176">
        <v>20</v>
      </c>
      <c r="J450" s="166" t="s">
        <v>19</v>
      </c>
      <c r="K450" s="127" t="s">
        <v>1812</v>
      </c>
      <c r="L450" s="1"/>
      <c r="M450" s="177">
        <f t="shared" si="54"/>
        <v>95</v>
      </c>
      <c r="N450" s="2">
        <v>20.96</v>
      </c>
      <c r="O450" s="169"/>
      <c r="P450" s="178">
        <f t="shared" si="57"/>
        <v>20.96</v>
      </c>
      <c r="Q450" s="179">
        <f t="shared" si="58"/>
        <v>1991.2</v>
      </c>
      <c r="R450" s="127"/>
      <c r="S450" s="158"/>
    </row>
    <row r="451" spans="1:19" ht="32.25" customHeight="1">
      <c r="A451" s="171">
        <v>410</v>
      </c>
      <c r="B451" s="284" t="s">
        <v>1041</v>
      </c>
      <c r="C451" s="29" t="s">
        <v>1042</v>
      </c>
      <c r="D451" s="7">
        <v>20487</v>
      </c>
      <c r="E451" s="249" t="s">
        <v>25</v>
      </c>
      <c r="F451" s="271" t="s">
        <v>1043</v>
      </c>
      <c r="G451" s="272" t="s">
        <v>1044</v>
      </c>
      <c r="H451" s="384">
        <v>155.4</v>
      </c>
      <c r="I451" s="176">
        <v>30</v>
      </c>
      <c r="J451" s="166" t="s">
        <v>19</v>
      </c>
      <c r="K451" s="127" t="s">
        <v>1720</v>
      </c>
      <c r="L451" s="1"/>
      <c r="M451" s="177">
        <f t="shared" si="54"/>
        <v>155</v>
      </c>
      <c r="N451" s="2">
        <v>40.87</v>
      </c>
      <c r="O451" s="270">
        <v>3.34</v>
      </c>
      <c r="P451" s="178">
        <f t="shared" si="57"/>
        <v>37.53</v>
      </c>
      <c r="Q451" s="179">
        <f t="shared" si="58"/>
        <v>6334.849999999999</v>
      </c>
      <c r="R451" s="127"/>
      <c r="S451" s="158"/>
    </row>
    <row r="452" spans="1:19" ht="32.25" customHeight="1">
      <c r="A452" s="171">
        <v>411</v>
      </c>
      <c r="B452" s="172" t="s">
        <v>1045</v>
      </c>
      <c r="C452" s="29" t="s">
        <v>1046</v>
      </c>
      <c r="D452" s="7">
        <v>38325</v>
      </c>
      <c r="E452" s="249" t="s">
        <v>30</v>
      </c>
      <c r="F452" s="271" t="s">
        <v>26</v>
      </c>
      <c r="G452" s="272" t="s">
        <v>1047</v>
      </c>
      <c r="H452" s="384">
        <v>162</v>
      </c>
      <c r="I452" s="176">
        <v>10</v>
      </c>
      <c r="J452" s="166" t="s">
        <v>19</v>
      </c>
      <c r="K452" s="127" t="s">
        <v>1850</v>
      </c>
      <c r="L452" s="1"/>
      <c r="M452" s="177">
        <f t="shared" si="54"/>
        <v>162</v>
      </c>
      <c r="N452" s="2">
        <v>36.79</v>
      </c>
      <c r="O452" s="169"/>
      <c r="P452" s="178">
        <f t="shared" si="57"/>
        <v>36.79</v>
      </c>
      <c r="Q452" s="179">
        <f t="shared" si="58"/>
        <v>5959.98</v>
      </c>
      <c r="R452" s="127"/>
      <c r="S452" s="158"/>
    </row>
    <row r="453" spans="1:19" ht="32.25" customHeight="1">
      <c r="A453" s="160">
        <v>412</v>
      </c>
      <c r="B453" s="264" t="s">
        <v>1512</v>
      </c>
      <c r="C453" s="89" t="s">
        <v>1513</v>
      </c>
      <c r="D453" s="90">
        <v>100409</v>
      </c>
      <c r="E453" s="295" t="s">
        <v>18</v>
      </c>
      <c r="F453" s="316" t="s">
        <v>1516</v>
      </c>
      <c r="G453" s="317" t="s">
        <v>1515</v>
      </c>
      <c r="H453" s="383">
        <v>273</v>
      </c>
      <c r="I453" s="165">
        <v>130</v>
      </c>
      <c r="J453" s="166" t="s">
        <v>19</v>
      </c>
      <c r="K453" s="82" t="s">
        <v>1726</v>
      </c>
      <c r="L453" s="83"/>
      <c r="M453" s="167">
        <f>ROUND(IF(ISBLANK(L453)=TRUE,H453,(H453*I453)/L453),0)</f>
        <v>273</v>
      </c>
      <c r="N453" s="84">
        <v>90.63</v>
      </c>
      <c r="O453" s="270">
        <v>17.83</v>
      </c>
      <c r="P453" s="168">
        <f t="shared" si="57"/>
        <v>72.8</v>
      </c>
      <c r="Q453" s="170">
        <f t="shared" si="58"/>
        <v>24741.989999999998</v>
      </c>
      <c r="R453" s="82"/>
      <c r="S453" s="158"/>
    </row>
    <row r="454" spans="1:19" ht="32.25" customHeight="1">
      <c r="A454" s="171">
        <v>413</v>
      </c>
      <c r="B454" s="172" t="s">
        <v>1048</v>
      </c>
      <c r="C454" s="29" t="s">
        <v>1049</v>
      </c>
      <c r="D454" s="7">
        <v>14154</v>
      </c>
      <c r="E454" s="249" t="s">
        <v>18</v>
      </c>
      <c r="F454" s="271" t="s">
        <v>27</v>
      </c>
      <c r="G454" s="272" t="s">
        <v>1037</v>
      </c>
      <c r="H454" s="384">
        <v>238.2</v>
      </c>
      <c r="I454" s="176">
        <v>20</v>
      </c>
      <c r="J454" s="166" t="s">
        <v>19</v>
      </c>
      <c r="K454" s="127" t="s">
        <v>1912</v>
      </c>
      <c r="L454" s="1"/>
      <c r="M454" s="177">
        <f t="shared" si="54"/>
        <v>238</v>
      </c>
      <c r="N454" s="2">
        <v>21.63</v>
      </c>
      <c r="O454" s="169"/>
      <c r="P454" s="178">
        <f t="shared" si="57"/>
        <v>21.63</v>
      </c>
      <c r="Q454" s="179">
        <f t="shared" si="58"/>
        <v>5147.94</v>
      </c>
      <c r="R454" s="127"/>
      <c r="S454" s="158"/>
    </row>
    <row r="455" spans="1:19" ht="32.25" customHeight="1">
      <c r="A455" s="171">
        <v>414</v>
      </c>
      <c r="B455" s="172" t="s">
        <v>1050</v>
      </c>
      <c r="C455" s="172" t="s">
        <v>21</v>
      </c>
      <c r="D455" s="7">
        <v>14155</v>
      </c>
      <c r="E455" s="249"/>
      <c r="F455" s="271" t="s">
        <v>27</v>
      </c>
      <c r="G455" s="272"/>
      <c r="H455" s="384">
        <v>351</v>
      </c>
      <c r="I455" s="176">
        <v>20</v>
      </c>
      <c r="J455" s="380" t="s">
        <v>19</v>
      </c>
      <c r="K455" s="127" t="s">
        <v>1812</v>
      </c>
      <c r="L455" s="1"/>
      <c r="M455" s="177">
        <f t="shared" si="54"/>
        <v>351</v>
      </c>
      <c r="N455" s="2">
        <v>21.94</v>
      </c>
      <c r="O455" s="169"/>
      <c r="P455" s="178">
        <f t="shared" si="57"/>
        <v>21.94</v>
      </c>
      <c r="Q455" s="179">
        <f t="shared" si="58"/>
        <v>7700.9400000000005</v>
      </c>
      <c r="R455" s="127"/>
      <c r="S455" s="158"/>
    </row>
    <row r="456" spans="1:19" ht="32.25" customHeight="1">
      <c r="A456" s="171">
        <v>415</v>
      </c>
      <c r="B456" s="172" t="s">
        <v>1051</v>
      </c>
      <c r="C456" s="29" t="s">
        <v>1052</v>
      </c>
      <c r="D456" s="7">
        <v>14323</v>
      </c>
      <c r="E456" s="249" t="s">
        <v>82</v>
      </c>
      <c r="F456" s="271" t="s">
        <v>27</v>
      </c>
      <c r="G456" s="272"/>
      <c r="H456" s="384">
        <v>222.6</v>
      </c>
      <c r="I456" s="176">
        <v>20</v>
      </c>
      <c r="J456" s="166" t="s">
        <v>19</v>
      </c>
      <c r="K456" s="127" t="s">
        <v>1812</v>
      </c>
      <c r="L456" s="1"/>
      <c r="M456" s="177">
        <f t="shared" si="54"/>
        <v>223</v>
      </c>
      <c r="N456" s="2">
        <v>20.96</v>
      </c>
      <c r="O456" s="169"/>
      <c r="P456" s="178">
        <f t="shared" si="57"/>
        <v>20.96</v>
      </c>
      <c r="Q456" s="179">
        <f t="shared" si="58"/>
        <v>4674.08</v>
      </c>
      <c r="R456" s="127"/>
      <c r="S456" s="158"/>
    </row>
    <row r="457" spans="1:19" ht="32.25" customHeight="1">
      <c r="A457" s="173">
        <v>416</v>
      </c>
      <c r="B457" s="172" t="s">
        <v>1053</v>
      </c>
      <c r="C457" s="25" t="s">
        <v>1054</v>
      </c>
      <c r="D457" s="7">
        <v>12550</v>
      </c>
      <c r="E457" s="173"/>
      <c r="F457" s="174" t="s">
        <v>432</v>
      </c>
      <c r="G457" s="175" t="s">
        <v>1027</v>
      </c>
      <c r="H457" s="384">
        <v>44.4</v>
      </c>
      <c r="I457" s="176">
        <v>10</v>
      </c>
      <c r="J457" s="166" t="s">
        <v>425</v>
      </c>
      <c r="K457" s="127" t="s">
        <v>1027</v>
      </c>
      <c r="L457" s="1"/>
      <c r="M457" s="177">
        <f t="shared" si="54"/>
        <v>44</v>
      </c>
      <c r="N457" s="2">
        <v>34.03</v>
      </c>
      <c r="O457" s="169"/>
      <c r="P457" s="178">
        <f t="shared" si="57"/>
        <v>34.03</v>
      </c>
      <c r="Q457" s="179">
        <f t="shared" si="58"/>
        <v>1497.3200000000002</v>
      </c>
      <c r="R457" s="127"/>
      <c r="S457" s="158"/>
    </row>
    <row r="458" spans="1:19" ht="32.25" customHeight="1">
      <c r="A458" s="160">
        <v>417</v>
      </c>
      <c r="B458" s="264" t="s">
        <v>1055</v>
      </c>
      <c r="C458" s="89" t="s">
        <v>1514</v>
      </c>
      <c r="D458" s="90">
        <v>98738</v>
      </c>
      <c r="E458" s="162" t="s">
        <v>25</v>
      </c>
      <c r="F458" s="163" t="s">
        <v>1056</v>
      </c>
      <c r="G458" s="164" t="s">
        <v>1517</v>
      </c>
      <c r="H458" s="383">
        <v>618</v>
      </c>
      <c r="I458" s="165">
        <v>221</v>
      </c>
      <c r="J458" s="166" t="s">
        <v>19</v>
      </c>
      <c r="K458" s="82" t="s">
        <v>1726</v>
      </c>
      <c r="L458" s="83"/>
      <c r="M458" s="167">
        <f t="shared" si="54"/>
        <v>618</v>
      </c>
      <c r="N458" s="84">
        <v>92.68</v>
      </c>
      <c r="O458" s="270">
        <v>9.07</v>
      </c>
      <c r="P458" s="168">
        <f t="shared" si="57"/>
        <v>83.61000000000001</v>
      </c>
      <c r="Q458" s="170">
        <f t="shared" si="58"/>
        <v>57276.240000000005</v>
      </c>
      <c r="R458" s="82"/>
      <c r="S458" s="158"/>
    </row>
    <row r="459" spans="1:19" ht="32.25" customHeight="1">
      <c r="A459" s="160">
        <v>418</v>
      </c>
      <c r="B459" s="264" t="s">
        <v>1057</v>
      </c>
      <c r="C459" s="87" t="s">
        <v>1519</v>
      </c>
      <c r="D459" s="90">
        <v>98739</v>
      </c>
      <c r="E459" s="162" t="s">
        <v>25</v>
      </c>
      <c r="F459" s="163" t="s">
        <v>1520</v>
      </c>
      <c r="G459" s="164" t="s">
        <v>1518</v>
      </c>
      <c r="H459" s="383">
        <v>351</v>
      </c>
      <c r="I459" s="165">
        <v>151</v>
      </c>
      <c r="J459" s="166" t="s">
        <v>19</v>
      </c>
      <c r="K459" s="82" t="s">
        <v>1726</v>
      </c>
      <c r="L459" s="83"/>
      <c r="M459" s="167">
        <f t="shared" si="54"/>
        <v>351</v>
      </c>
      <c r="N459" s="84">
        <v>106.24</v>
      </c>
      <c r="O459" s="270">
        <v>6.55</v>
      </c>
      <c r="P459" s="168">
        <f t="shared" si="57"/>
        <v>99.69</v>
      </c>
      <c r="Q459" s="170">
        <f t="shared" si="58"/>
        <v>37290.24</v>
      </c>
      <c r="R459" s="82"/>
      <c r="S459" s="158"/>
    </row>
    <row r="460" spans="1:19" ht="32.25" customHeight="1">
      <c r="A460" s="171">
        <v>419</v>
      </c>
      <c r="B460" s="172" t="s">
        <v>1058</v>
      </c>
      <c r="C460" s="110" t="s">
        <v>1703</v>
      </c>
      <c r="D460" s="7">
        <v>14688</v>
      </c>
      <c r="E460" s="173" t="s">
        <v>18</v>
      </c>
      <c r="F460" s="174" t="s">
        <v>1059</v>
      </c>
      <c r="G460" s="175" t="s">
        <v>1060</v>
      </c>
      <c r="H460" s="384">
        <v>166.2</v>
      </c>
      <c r="I460" s="176">
        <v>216</v>
      </c>
      <c r="J460" s="166" t="s">
        <v>19</v>
      </c>
      <c r="K460" s="127" t="s">
        <v>1913</v>
      </c>
      <c r="L460" s="1"/>
      <c r="M460" s="177">
        <f t="shared" si="54"/>
        <v>166</v>
      </c>
      <c r="N460" s="2">
        <v>40.94</v>
      </c>
      <c r="O460" s="169"/>
      <c r="P460" s="178">
        <f t="shared" si="57"/>
        <v>40.94</v>
      </c>
      <c r="Q460" s="179">
        <f t="shared" si="58"/>
        <v>6796.04</v>
      </c>
      <c r="R460" s="127"/>
      <c r="S460" s="158"/>
    </row>
    <row r="461" spans="1:19" ht="32.25" customHeight="1">
      <c r="A461" s="171">
        <v>420</v>
      </c>
      <c r="B461" s="172" t="s">
        <v>1061</v>
      </c>
      <c r="C461" s="172" t="s">
        <v>21</v>
      </c>
      <c r="D461" s="7">
        <v>14692</v>
      </c>
      <c r="E461" s="249"/>
      <c r="F461" s="271" t="s">
        <v>1062</v>
      </c>
      <c r="G461" s="272"/>
      <c r="H461" s="384">
        <v>130.2</v>
      </c>
      <c r="I461" s="176">
        <v>50</v>
      </c>
      <c r="J461" s="380" t="s">
        <v>19</v>
      </c>
      <c r="K461" s="127" t="s">
        <v>1875</v>
      </c>
      <c r="L461" s="1">
        <v>25</v>
      </c>
      <c r="M461" s="177">
        <f t="shared" si="54"/>
        <v>260</v>
      </c>
      <c r="N461" s="2">
        <v>16.84</v>
      </c>
      <c r="O461" s="169"/>
      <c r="P461" s="178">
        <f t="shared" si="57"/>
        <v>16.84</v>
      </c>
      <c r="Q461" s="179">
        <f t="shared" si="58"/>
        <v>4378.4</v>
      </c>
      <c r="R461" s="127" t="s">
        <v>1876</v>
      </c>
      <c r="S461" s="158"/>
    </row>
    <row r="462" spans="1:19" ht="32.25" customHeight="1">
      <c r="A462" s="171">
        <v>421</v>
      </c>
      <c r="B462" s="172" t="s">
        <v>1063</v>
      </c>
      <c r="C462" s="110" t="s">
        <v>1704</v>
      </c>
      <c r="D462" s="7">
        <v>14655</v>
      </c>
      <c r="E462" s="173" t="s">
        <v>18</v>
      </c>
      <c r="F462" s="174" t="s">
        <v>1064</v>
      </c>
      <c r="G462" s="175" t="s">
        <v>1065</v>
      </c>
      <c r="H462" s="384">
        <v>400.2</v>
      </c>
      <c r="I462" s="176">
        <v>25</v>
      </c>
      <c r="J462" s="166" t="s">
        <v>19</v>
      </c>
      <c r="K462" s="127" t="s">
        <v>1913</v>
      </c>
      <c r="L462" s="1"/>
      <c r="M462" s="177">
        <f t="shared" si="54"/>
        <v>400</v>
      </c>
      <c r="N462" s="2">
        <v>27.22</v>
      </c>
      <c r="O462" s="169"/>
      <c r="P462" s="178">
        <f t="shared" si="57"/>
        <v>27.22</v>
      </c>
      <c r="Q462" s="179">
        <f t="shared" si="58"/>
        <v>10888</v>
      </c>
      <c r="R462" s="127"/>
      <c r="S462" s="158"/>
    </row>
    <row r="463" spans="1:19" ht="32.25" customHeight="1">
      <c r="A463" s="171">
        <v>422</v>
      </c>
      <c r="B463" s="172" t="s">
        <v>1063</v>
      </c>
      <c r="C463" s="25" t="s">
        <v>1066</v>
      </c>
      <c r="D463" s="7">
        <v>14659</v>
      </c>
      <c r="E463" s="173"/>
      <c r="F463" s="174" t="s">
        <v>1064</v>
      </c>
      <c r="G463" s="175" t="s">
        <v>1067</v>
      </c>
      <c r="H463" s="384">
        <v>75</v>
      </c>
      <c r="I463" s="176">
        <v>25</v>
      </c>
      <c r="J463" s="166" t="s">
        <v>19</v>
      </c>
      <c r="K463" s="127" t="s">
        <v>1875</v>
      </c>
      <c r="L463" s="1"/>
      <c r="M463" s="177">
        <f t="shared" si="54"/>
        <v>75</v>
      </c>
      <c r="N463" s="2">
        <v>16.68</v>
      </c>
      <c r="O463" s="169"/>
      <c r="P463" s="178">
        <f t="shared" si="57"/>
        <v>16.68</v>
      </c>
      <c r="Q463" s="179">
        <f t="shared" si="58"/>
        <v>1251</v>
      </c>
      <c r="R463" s="127"/>
      <c r="S463" s="158"/>
    </row>
    <row r="464" spans="1:19" ht="32.25" customHeight="1">
      <c r="A464" s="171">
        <v>423</v>
      </c>
      <c r="B464" s="172" t="s">
        <v>1068</v>
      </c>
      <c r="C464" s="110" t="s">
        <v>1705</v>
      </c>
      <c r="D464" s="7" t="s">
        <v>1814</v>
      </c>
      <c r="E464" s="173" t="s">
        <v>18</v>
      </c>
      <c r="F464" s="174" t="s">
        <v>1706</v>
      </c>
      <c r="G464" s="175" t="s">
        <v>1069</v>
      </c>
      <c r="H464" s="384">
        <v>177</v>
      </c>
      <c r="I464" s="176">
        <v>146.4</v>
      </c>
      <c r="J464" s="166" t="s">
        <v>19</v>
      </c>
      <c r="K464" s="127" t="s">
        <v>1913</v>
      </c>
      <c r="L464" s="1"/>
      <c r="M464" s="177">
        <f t="shared" si="54"/>
        <v>177</v>
      </c>
      <c r="N464" s="2">
        <v>43.88</v>
      </c>
      <c r="O464" s="169"/>
      <c r="P464" s="178">
        <f t="shared" si="57"/>
        <v>43.88</v>
      </c>
      <c r="Q464" s="179">
        <f t="shared" si="58"/>
        <v>7766.76</v>
      </c>
      <c r="R464" s="127" t="s">
        <v>1874</v>
      </c>
      <c r="S464" s="158"/>
    </row>
    <row r="465" spans="1:19" ht="32.25" customHeight="1">
      <c r="A465" s="171">
        <v>424</v>
      </c>
      <c r="B465" s="172" t="s">
        <v>1070</v>
      </c>
      <c r="C465" s="25" t="s">
        <v>1071</v>
      </c>
      <c r="D465" s="7">
        <v>14333</v>
      </c>
      <c r="E465" s="249" t="s">
        <v>18</v>
      </c>
      <c r="F465" s="271" t="s">
        <v>27</v>
      </c>
      <c r="G465" s="272" t="s">
        <v>1037</v>
      </c>
      <c r="H465" s="384">
        <v>238.2</v>
      </c>
      <c r="I465" s="176">
        <v>20</v>
      </c>
      <c r="J465" s="166" t="s">
        <v>19</v>
      </c>
      <c r="K465" s="127" t="s">
        <v>1912</v>
      </c>
      <c r="L465" s="1"/>
      <c r="M465" s="177">
        <f t="shared" si="54"/>
        <v>238</v>
      </c>
      <c r="N465" s="2">
        <v>21.94</v>
      </c>
      <c r="O465" s="169"/>
      <c r="P465" s="178">
        <f t="shared" si="57"/>
        <v>21.94</v>
      </c>
      <c r="Q465" s="179">
        <f t="shared" si="58"/>
        <v>5221.72</v>
      </c>
      <c r="R465" s="127"/>
      <c r="S465" s="158"/>
    </row>
    <row r="466" spans="1:19" ht="32.25" customHeight="1">
      <c r="A466" s="171">
        <v>425</v>
      </c>
      <c r="B466" s="172" t="s">
        <v>1072</v>
      </c>
      <c r="C466" s="172" t="s">
        <v>21</v>
      </c>
      <c r="D466" s="7">
        <v>14175</v>
      </c>
      <c r="E466" s="249"/>
      <c r="F466" s="271" t="s">
        <v>27</v>
      </c>
      <c r="G466" s="272"/>
      <c r="H466" s="384">
        <v>134.4</v>
      </c>
      <c r="I466" s="176">
        <v>20</v>
      </c>
      <c r="J466" s="380" t="s">
        <v>19</v>
      </c>
      <c r="K466" s="127" t="s">
        <v>1812</v>
      </c>
      <c r="L466" s="1"/>
      <c r="M466" s="177">
        <f t="shared" si="54"/>
        <v>134</v>
      </c>
      <c r="N466" s="2">
        <v>19.96</v>
      </c>
      <c r="O466" s="169"/>
      <c r="P466" s="178">
        <f t="shared" si="57"/>
        <v>19.96</v>
      </c>
      <c r="Q466" s="179">
        <f t="shared" si="58"/>
        <v>2674.6400000000003</v>
      </c>
      <c r="R466" s="127"/>
      <c r="S466" s="158"/>
    </row>
    <row r="467" spans="1:19" ht="32.25" customHeight="1">
      <c r="A467" s="171">
        <v>426</v>
      </c>
      <c r="B467" s="172" t="s">
        <v>1073</v>
      </c>
      <c r="C467" s="29" t="s">
        <v>1074</v>
      </c>
      <c r="D467" s="7">
        <v>14324</v>
      </c>
      <c r="E467" s="249" t="s">
        <v>82</v>
      </c>
      <c r="F467" s="271" t="s">
        <v>27</v>
      </c>
      <c r="G467" s="272"/>
      <c r="H467" s="384">
        <v>68.39999999999999</v>
      </c>
      <c r="I467" s="176">
        <v>20</v>
      </c>
      <c r="J467" s="166" t="s">
        <v>19</v>
      </c>
      <c r="K467" s="127" t="s">
        <v>1812</v>
      </c>
      <c r="L467" s="1"/>
      <c r="M467" s="177">
        <f t="shared" si="54"/>
        <v>68</v>
      </c>
      <c r="N467" s="2">
        <v>20.48</v>
      </c>
      <c r="O467" s="169"/>
      <c r="P467" s="178">
        <f t="shared" si="57"/>
        <v>20.48</v>
      </c>
      <c r="Q467" s="179">
        <f t="shared" si="58"/>
        <v>1392.64</v>
      </c>
      <c r="R467" s="127"/>
      <c r="S467" s="158"/>
    </row>
    <row r="468" spans="1:19" ht="32.25" customHeight="1">
      <c r="A468" s="171">
        <v>427</v>
      </c>
      <c r="B468" s="172" t="s">
        <v>1075</v>
      </c>
      <c r="C468" s="25" t="s">
        <v>1076</v>
      </c>
      <c r="D468" s="7">
        <v>14384</v>
      </c>
      <c r="E468" s="249" t="s">
        <v>18</v>
      </c>
      <c r="F468" s="271" t="s">
        <v>27</v>
      </c>
      <c r="G468" s="272" t="s">
        <v>1037</v>
      </c>
      <c r="H468" s="384">
        <v>126.6</v>
      </c>
      <c r="I468" s="176">
        <v>20</v>
      </c>
      <c r="J468" s="166" t="s">
        <v>19</v>
      </c>
      <c r="K468" s="127" t="s">
        <v>1912</v>
      </c>
      <c r="L468" s="1"/>
      <c r="M468" s="177">
        <f t="shared" si="54"/>
        <v>127</v>
      </c>
      <c r="N468" s="2">
        <v>21.63</v>
      </c>
      <c r="O468" s="169"/>
      <c r="P468" s="178">
        <f t="shared" si="57"/>
        <v>21.63</v>
      </c>
      <c r="Q468" s="179">
        <f t="shared" si="58"/>
        <v>2747.0099999999998</v>
      </c>
      <c r="R468" s="127"/>
      <c r="S468" s="158"/>
    </row>
    <row r="469" spans="1:19" ht="32.25" customHeight="1">
      <c r="A469" s="171">
        <v>428</v>
      </c>
      <c r="B469" s="172" t="s">
        <v>1077</v>
      </c>
      <c r="C469" s="172" t="s">
        <v>21</v>
      </c>
      <c r="D469" s="7">
        <v>14170</v>
      </c>
      <c r="E469" s="249"/>
      <c r="F469" s="271" t="s">
        <v>27</v>
      </c>
      <c r="G469" s="272"/>
      <c r="H469" s="384">
        <v>121.8</v>
      </c>
      <c r="I469" s="176">
        <v>20</v>
      </c>
      <c r="J469" s="380" t="s">
        <v>19</v>
      </c>
      <c r="K469" s="127" t="s">
        <v>1812</v>
      </c>
      <c r="L469" s="1"/>
      <c r="M469" s="177">
        <f t="shared" si="54"/>
        <v>122</v>
      </c>
      <c r="N469" s="2">
        <v>21.94</v>
      </c>
      <c r="O469" s="169"/>
      <c r="P469" s="178">
        <f t="shared" si="57"/>
        <v>21.94</v>
      </c>
      <c r="Q469" s="179">
        <f t="shared" si="58"/>
        <v>2676.6800000000003</v>
      </c>
      <c r="R469" s="127"/>
      <c r="S469" s="158"/>
    </row>
    <row r="470" spans="1:19" ht="32.25" customHeight="1">
      <c r="A470" s="171">
        <v>429</v>
      </c>
      <c r="B470" s="172" t="s">
        <v>1078</v>
      </c>
      <c r="C470" s="29" t="s">
        <v>1079</v>
      </c>
      <c r="D470" s="7">
        <v>14321</v>
      </c>
      <c r="E470" s="249" t="s">
        <v>82</v>
      </c>
      <c r="F470" s="271" t="s">
        <v>27</v>
      </c>
      <c r="G470" s="272"/>
      <c r="H470" s="384">
        <v>93.6</v>
      </c>
      <c r="I470" s="176">
        <v>20</v>
      </c>
      <c r="J470" s="166" t="s">
        <v>19</v>
      </c>
      <c r="K470" s="127" t="s">
        <v>1812</v>
      </c>
      <c r="L470" s="1"/>
      <c r="M470" s="177">
        <f t="shared" si="54"/>
        <v>94</v>
      </c>
      <c r="N470" s="2">
        <v>20.48</v>
      </c>
      <c r="O470" s="169"/>
      <c r="P470" s="178">
        <f t="shared" si="57"/>
        <v>20.48</v>
      </c>
      <c r="Q470" s="179">
        <f t="shared" si="58"/>
        <v>1925.1200000000001</v>
      </c>
      <c r="R470" s="127"/>
      <c r="S470" s="158"/>
    </row>
    <row r="471" spans="1:19" ht="32.25" customHeight="1">
      <c r="A471" s="171">
        <v>430</v>
      </c>
      <c r="B471" s="252" t="s">
        <v>1080</v>
      </c>
      <c r="C471" s="29" t="s">
        <v>1081</v>
      </c>
      <c r="D471" s="7">
        <v>32519</v>
      </c>
      <c r="E471" s="249" t="s">
        <v>25</v>
      </c>
      <c r="F471" s="271" t="s">
        <v>683</v>
      </c>
      <c r="G471" s="272" t="s">
        <v>1082</v>
      </c>
      <c r="H471" s="384">
        <v>208.79999999999998</v>
      </c>
      <c r="I471" s="176">
        <v>30</v>
      </c>
      <c r="J471" s="166" t="s">
        <v>19</v>
      </c>
      <c r="K471" s="127" t="s">
        <v>1726</v>
      </c>
      <c r="L471" s="1"/>
      <c r="M471" s="177">
        <f t="shared" si="54"/>
        <v>209</v>
      </c>
      <c r="N471" s="2">
        <v>93.86</v>
      </c>
      <c r="O471" s="270">
        <v>5.51</v>
      </c>
      <c r="P471" s="178">
        <f t="shared" si="57"/>
        <v>88.35</v>
      </c>
      <c r="Q471" s="179">
        <f t="shared" si="58"/>
        <v>19616.74</v>
      </c>
      <c r="R471" s="127"/>
      <c r="S471" s="158"/>
    </row>
    <row r="472" spans="1:19" ht="32.25" customHeight="1">
      <c r="A472" s="426" t="str">
        <f>"Pizza = "&amp;DOLLAR(SUM(Q473:Q489),2)</f>
        <v>Pizza = $401,731.99</v>
      </c>
      <c r="B472" s="426"/>
      <c r="C472" s="303"/>
      <c r="D472" s="374"/>
      <c r="E472" s="304"/>
      <c r="F472" s="305"/>
      <c r="G472" s="303"/>
      <c r="H472" s="382"/>
      <c r="I472" s="153"/>
      <c r="J472" s="150"/>
      <c r="K472" s="10"/>
      <c r="L472" s="11"/>
      <c r="M472" s="155"/>
      <c r="N472" s="12"/>
      <c r="O472" s="156"/>
      <c r="P472" s="156"/>
      <c r="Q472" s="157">
        <f t="shared" si="58"/>
        <v>0</v>
      </c>
      <c r="R472" s="10"/>
      <c r="S472" s="255"/>
    </row>
    <row r="473" spans="1:19" ht="32.25" customHeight="1">
      <c r="A473" s="171">
        <v>431</v>
      </c>
      <c r="B473" s="252" t="s">
        <v>1083</v>
      </c>
      <c r="C473" s="25" t="s">
        <v>1084</v>
      </c>
      <c r="D473" s="15">
        <v>41977</v>
      </c>
      <c r="E473" s="173" t="s">
        <v>18</v>
      </c>
      <c r="F473" s="174" t="s">
        <v>1085</v>
      </c>
      <c r="G473" s="175" t="s">
        <v>1086</v>
      </c>
      <c r="H473" s="384">
        <v>320</v>
      </c>
      <c r="I473" s="176">
        <v>192</v>
      </c>
      <c r="J473" s="166" t="s">
        <v>19</v>
      </c>
      <c r="K473" s="127" t="s">
        <v>1914</v>
      </c>
      <c r="L473" s="1"/>
      <c r="M473" s="177">
        <f aca="true" t="shared" si="59" ref="M473:M489">ROUND(IF(ISBLANK(L473)=TRUE,H473,(H473*I473)/L473),0)</f>
        <v>320</v>
      </c>
      <c r="N473" s="2">
        <v>53.14</v>
      </c>
      <c r="O473" s="270">
        <v>11.13</v>
      </c>
      <c r="P473" s="178">
        <f aca="true" t="shared" si="60" ref="P473:P489">IF((ISBLANK(N473)=FALSE),(N473-O473),)</f>
        <v>42.01</v>
      </c>
      <c r="Q473" s="179">
        <f t="shared" si="58"/>
        <v>17004.8</v>
      </c>
      <c r="R473" s="127"/>
      <c r="S473" s="158"/>
    </row>
    <row r="474" spans="1:19" ht="32.25" customHeight="1">
      <c r="A474" s="173">
        <v>432</v>
      </c>
      <c r="B474" s="252" t="s">
        <v>1087</v>
      </c>
      <c r="C474" s="25" t="s">
        <v>1088</v>
      </c>
      <c r="D474" s="7">
        <v>42141</v>
      </c>
      <c r="E474" s="173" t="s">
        <v>25</v>
      </c>
      <c r="F474" s="174" t="s">
        <v>72</v>
      </c>
      <c r="G474" s="175" t="s">
        <v>1089</v>
      </c>
      <c r="H474" s="391">
        <v>208</v>
      </c>
      <c r="I474" s="224">
        <v>144</v>
      </c>
      <c r="J474" s="166" t="s">
        <v>19</v>
      </c>
      <c r="K474" s="127" t="s">
        <v>1774</v>
      </c>
      <c r="L474" s="8"/>
      <c r="M474" s="226">
        <f t="shared" si="59"/>
        <v>208</v>
      </c>
      <c r="N474" s="9">
        <v>68.94</v>
      </c>
      <c r="O474" s="318">
        <v>12.51</v>
      </c>
      <c r="P474" s="227">
        <f t="shared" si="60"/>
        <v>56.43</v>
      </c>
      <c r="Q474" s="229">
        <f t="shared" si="58"/>
        <v>14339.52</v>
      </c>
      <c r="R474" s="127"/>
      <c r="S474" s="223"/>
    </row>
    <row r="475" spans="1:19" ht="32.25" customHeight="1">
      <c r="A475" s="173">
        <v>433</v>
      </c>
      <c r="B475" s="252" t="s">
        <v>1090</v>
      </c>
      <c r="C475" s="110" t="s">
        <v>1091</v>
      </c>
      <c r="D475" s="7">
        <v>42004</v>
      </c>
      <c r="E475" s="173" t="s">
        <v>25</v>
      </c>
      <c r="F475" s="174" t="s">
        <v>1092</v>
      </c>
      <c r="G475" s="175" t="s">
        <v>1093</v>
      </c>
      <c r="H475" s="391">
        <v>170</v>
      </c>
      <c r="I475" s="224">
        <v>240</v>
      </c>
      <c r="J475" s="166" t="s">
        <v>19</v>
      </c>
      <c r="K475" s="127" t="s">
        <v>1915</v>
      </c>
      <c r="L475" s="8"/>
      <c r="M475" s="226">
        <f t="shared" si="59"/>
        <v>170</v>
      </c>
      <c r="N475" s="9">
        <v>70.24</v>
      </c>
      <c r="O475" s="318">
        <v>13.78</v>
      </c>
      <c r="P475" s="227">
        <f t="shared" si="60"/>
        <v>56.459999999999994</v>
      </c>
      <c r="Q475" s="229">
        <f t="shared" si="58"/>
        <v>11940.8</v>
      </c>
      <c r="R475" s="127"/>
      <c r="S475" s="223"/>
    </row>
    <row r="476" spans="1:19" ht="32.25" customHeight="1">
      <c r="A476" s="162">
        <v>434</v>
      </c>
      <c r="B476" s="264" t="s">
        <v>1685</v>
      </c>
      <c r="C476" s="89" t="s">
        <v>1684</v>
      </c>
      <c r="D476" s="90">
        <v>100351</v>
      </c>
      <c r="E476" s="162" t="s">
        <v>25</v>
      </c>
      <c r="F476" s="163" t="s">
        <v>1092</v>
      </c>
      <c r="G476" s="164" t="s">
        <v>1093</v>
      </c>
      <c r="H476" s="392">
        <v>355</v>
      </c>
      <c r="I476" s="230">
        <v>240</v>
      </c>
      <c r="J476" s="166" t="s">
        <v>19</v>
      </c>
      <c r="K476" s="82" t="s">
        <v>1915</v>
      </c>
      <c r="L476" s="99"/>
      <c r="M476" s="231">
        <f t="shared" si="59"/>
        <v>355</v>
      </c>
      <c r="N476" s="100">
        <v>71.84</v>
      </c>
      <c r="O476" s="270">
        <v>13.78</v>
      </c>
      <c r="P476" s="232">
        <f t="shared" si="60"/>
        <v>58.06</v>
      </c>
      <c r="Q476" s="233">
        <f t="shared" si="58"/>
        <v>25503.2</v>
      </c>
      <c r="R476" s="82"/>
      <c r="S476" s="223"/>
    </row>
    <row r="477" spans="1:19" ht="32.25" customHeight="1">
      <c r="A477" s="171">
        <v>435</v>
      </c>
      <c r="B477" s="172" t="s">
        <v>1094</v>
      </c>
      <c r="C477" s="29" t="s">
        <v>1095</v>
      </c>
      <c r="D477" s="7">
        <v>41683</v>
      </c>
      <c r="E477" s="173" t="s">
        <v>62</v>
      </c>
      <c r="F477" s="174" t="s">
        <v>1096</v>
      </c>
      <c r="G477" s="175" t="s">
        <v>1097</v>
      </c>
      <c r="H477" s="384">
        <v>912</v>
      </c>
      <c r="I477" s="176">
        <v>20</v>
      </c>
      <c r="J477" s="166" t="s">
        <v>19</v>
      </c>
      <c r="K477" s="127" t="s">
        <v>1724</v>
      </c>
      <c r="L477" s="1"/>
      <c r="M477" s="177">
        <f t="shared" si="59"/>
        <v>912</v>
      </c>
      <c r="N477" s="2">
        <v>50.83</v>
      </c>
      <c r="O477" s="169"/>
      <c r="P477" s="178">
        <f t="shared" si="60"/>
        <v>50.83</v>
      </c>
      <c r="Q477" s="179">
        <f t="shared" si="58"/>
        <v>46356.96</v>
      </c>
      <c r="R477" s="127"/>
      <c r="S477" s="158"/>
    </row>
    <row r="478" spans="1:19" ht="32.25" customHeight="1">
      <c r="A478" s="171">
        <v>436</v>
      </c>
      <c r="B478" s="252" t="s">
        <v>1128</v>
      </c>
      <c r="C478" s="25" t="s">
        <v>1129</v>
      </c>
      <c r="D478" s="15">
        <v>41236</v>
      </c>
      <c r="E478" s="173" t="s">
        <v>25</v>
      </c>
      <c r="F478" s="174" t="s">
        <v>1130</v>
      </c>
      <c r="G478" s="175" t="s">
        <v>1131</v>
      </c>
      <c r="H478" s="384">
        <v>144</v>
      </c>
      <c r="I478" s="176">
        <v>96</v>
      </c>
      <c r="J478" s="166" t="s">
        <v>19</v>
      </c>
      <c r="K478" s="127" t="s">
        <v>1774</v>
      </c>
      <c r="L478" s="1"/>
      <c r="M478" s="177">
        <f t="shared" si="59"/>
        <v>144</v>
      </c>
      <c r="N478" s="2">
        <v>96.44</v>
      </c>
      <c r="O478" s="270">
        <v>20.85</v>
      </c>
      <c r="P478" s="178">
        <f t="shared" si="60"/>
        <v>75.59</v>
      </c>
      <c r="Q478" s="179">
        <f t="shared" si="58"/>
        <v>13887.36</v>
      </c>
      <c r="R478" s="127"/>
      <c r="S478" s="158"/>
    </row>
    <row r="479" spans="1:19" ht="32.25" customHeight="1">
      <c r="A479" s="171">
        <v>437</v>
      </c>
      <c r="B479" s="284" t="s">
        <v>1098</v>
      </c>
      <c r="C479" s="25" t="s">
        <v>1099</v>
      </c>
      <c r="D479" s="7">
        <v>42292</v>
      </c>
      <c r="E479" s="173"/>
      <c r="F479" s="174" t="s">
        <v>1100</v>
      </c>
      <c r="G479" s="175" t="s">
        <v>1101</v>
      </c>
      <c r="H479" s="384">
        <v>175</v>
      </c>
      <c r="I479" s="176">
        <v>9</v>
      </c>
      <c r="J479" s="166" t="s">
        <v>19</v>
      </c>
      <c r="K479" s="127" t="s">
        <v>1895</v>
      </c>
      <c r="L479" s="1"/>
      <c r="M479" s="177">
        <f t="shared" si="59"/>
        <v>175</v>
      </c>
      <c r="N479" s="2">
        <v>82.87</v>
      </c>
      <c r="O479" s="270">
        <v>16.53</v>
      </c>
      <c r="P479" s="178">
        <f t="shared" si="60"/>
        <v>66.34</v>
      </c>
      <c r="Q479" s="179">
        <f t="shared" si="58"/>
        <v>14502.25</v>
      </c>
      <c r="R479" s="127"/>
      <c r="S479" s="158"/>
    </row>
    <row r="480" spans="1:19" ht="32.25" customHeight="1">
      <c r="A480" s="171">
        <v>438</v>
      </c>
      <c r="B480" s="284" t="s">
        <v>1670</v>
      </c>
      <c r="C480" s="110" t="s">
        <v>1671</v>
      </c>
      <c r="D480" s="7">
        <v>99231</v>
      </c>
      <c r="E480" s="173" t="s">
        <v>62</v>
      </c>
      <c r="F480" s="174" t="s">
        <v>1672</v>
      </c>
      <c r="G480" s="175" t="s">
        <v>1673</v>
      </c>
      <c r="H480" s="384">
        <v>288</v>
      </c>
      <c r="I480" s="176">
        <v>73</v>
      </c>
      <c r="J480" s="166" t="s">
        <v>19</v>
      </c>
      <c r="K480" s="127" t="s">
        <v>1916</v>
      </c>
      <c r="L480" s="1"/>
      <c r="M480" s="177">
        <f t="shared" si="59"/>
        <v>288</v>
      </c>
      <c r="N480" s="2">
        <v>75.41</v>
      </c>
      <c r="O480" s="270"/>
      <c r="P480" s="178">
        <f t="shared" si="60"/>
        <v>75.41</v>
      </c>
      <c r="Q480" s="179">
        <f t="shared" si="58"/>
        <v>21718.079999999998</v>
      </c>
      <c r="R480" s="127"/>
      <c r="S480" s="158"/>
    </row>
    <row r="481" spans="1:19" ht="32.25" customHeight="1">
      <c r="A481" s="171">
        <v>439</v>
      </c>
      <c r="B481" s="284" t="s">
        <v>1102</v>
      </c>
      <c r="C481" s="25" t="s">
        <v>1103</v>
      </c>
      <c r="D481" s="7">
        <v>41958</v>
      </c>
      <c r="E481" s="173"/>
      <c r="F481" s="174" t="s">
        <v>1100</v>
      </c>
      <c r="G481" s="175" t="s">
        <v>1104</v>
      </c>
      <c r="H481" s="384">
        <v>620</v>
      </c>
      <c r="I481" s="176">
        <v>9</v>
      </c>
      <c r="J481" s="166" t="s">
        <v>19</v>
      </c>
      <c r="K481" s="127" t="s">
        <v>1895</v>
      </c>
      <c r="L481" s="1"/>
      <c r="M481" s="177">
        <f t="shared" si="59"/>
        <v>620</v>
      </c>
      <c r="N481" s="2">
        <v>76.12</v>
      </c>
      <c r="O481" s="270">
        <v>16.53</v>
      </c>
      <c r="P481" s="178">
        <f t="shared" si="60"/>
        <v>59.59</v>
      </c>
      <c r="Q481" s="179">
        <f t="shared" si="58"/>
        <v>47194.4</v>
      </c>
      <c r="R481" s="127"/>
      <c r="S481" s="158"/>
    </row>
    <row r="482" spans="1:19" ht="32.25" customHeight="1">
      <c r="A482" s="171">
        <v>440</v>
      </c>
      <c r="B482" s="284" t="s">
        <v>1112</v>
      </c>
      <c r="C482" s="25" t="s">
        <v>1113</v>
      </c>
      <c r="D482" s="7">
        <v>41959</v>
      </c>
      <c r="E482" s="173" t="s">
        <v>25</v>
      </c>
      <c r="F482" s="174" t="s">
        <v>1114</v>
      </c>
      <c r="G482" s="175" t="s">
        <v>1108</v>
      </c>
      <c r="H482" s="384">
        <v>119</v>
      </c>
      <c r="I482" s="176">
        <v>80</v>
      </c>
      <c r="J482" s="166" t="s">
        <v>19</v>
      </c>
      <c r="K482" s="127" t="s">
        <v>1915</v>
      </c>
      <c r="L482" s="1"/>
      <c r="M482" s="177">
        <f t="shared" si="59"/>
        <v>119</v>
      </c>
      <c r="N482" s="2">
        <v>82.58</v>
      </c>
      <c r="O482" s="270">
        <v>18.52</v>
      </c>
      <c r="P482" s="178">
        <f t="shared" si="60"/>
        <v>64.06</v>
      </c>
      <c r="Q482" s="179">
        <f t="shared" si="58"/>
        <v>9827.02</v>
      </c>
      <c r="R482" s="127"/>
      <c r="S482" s="158"/>
    </row>
    <row r="483" spans="1:19" ht="32.25" customHeight="1">
      <c r="A483" s="171">
        <v>441</v>
      </c>
      <c r="B483" s="284" t="s">
        <v>1109</v>
      </c>
      <c r="C483" s="25" t="s">
        <v>1110</v>
      </c>
      <c r="D483" s="7">
        <v>42275</v>
      </c>
      <c r="E483" s="173" t="s">
        <v>18</v>
      </c>
      <c r="F483" s="174" t="s">
        <v>1111</v>
      </c>
      <c r="G483" s="175" t="s">
        <v>1108</v>
      </c>
      <c r="H483" s="384">
        <v>912</v>
      </c>
      <c r="I483" s="176">
        <v>72</v>
      </c>
      <c r="J483" s="166" t="s">
        <v>19</v>
      </c>
      <c r="K483" s="127" t="s">
        <v>1914</v>
      </c>
      <c r="L483" s="1"/>
      <c r="M483" s="177">
        <f t="shared" si="59"/>
        <v>912</v>
      </c>
      <c r="N483" s="2">
        <v>48.21</v>
      </c>
      <c r="O483" s="270">
        <v>8.36</v>
      </c>
      <c r="P483" s="178">
        <f t="shared" si="60"/>
        <v>39.85</v>
      </c>
      <c r="Q483" s="179">
        <f t="shared" si="58"/>
        <v>43967.520000000004</v>
      </c>
      <c r="R483" s="127"/>
      <c r="S483" s="158"/>
    </row>
    <row r="484" spans="1:19" ht="32.25" customHeight="1">
      <c r="A484" s="171">
        <v>442</v>
      </c>
      <c r="B484" s="284" t="s">
        <v>1115</v>
      </c>
      <c r="C484" s="25" t="s">
        <v>1116</v>
      </c>
      <c r="D484" s="7">
        <v>42287</v>
      </c>
      <c r="E484" s="173"/>
      <c r="F484" s="174" t="s">
        <v>1117</v>
      </c>
      <c r="G484" s="175" t="s">
        <v>1108</v>
      </c>
      <c r="H484" s="384">
        <v>860</v>
      </c>
      <c r="I484" s="176">
        <v>60</v>
      </c>
      <c r="J484" s="166" t="s">
        <v>19</v>
      </c>
      <c r="K484" s="127" t="s">
        <v>1895</v>
      </c>
      <c r="L484" s="1"/>
      <c r="M484" s="177">
        <f t="shared" si="59"/>
        <v>860</v>
      </c>
      <c r="N484" s="2">
        <v>65.84</v>
      </c>
      <c r="O484" s="270">
        <v>10.87</v>
      </c>
      <c r="P484" s="178">
        <f t="shared" si="60"/>
        <v>54.970000000000006</v>
      </c>
      <c r="Q484" s="179">
        <f t="shared" si="58"/>
        <v>56622.4</v>
      </c>
      <c r="R484" s="127"/>
      <c r="S484" s="158"/>
    </row>
    <row r="485" spans="1:19" ht="32.25" customHeight="1">
      <c r="A485" s="171">
        <v>443</v>
      </c>
      <c r="B485" s="284" t="s">
        <v>1105</v>
      </c>
      <c r="C485" s="25" t="s">
        <v>1106</v>
      </c>
      <c r="D485" s="7">
        <v>42286</v>
      </c>
      <c r="E485" s="173"/>
      <c r="F485" s="174" t="s">
        <v>1107</v>
      </c>
      <c r="G485" s="175" t="s">
        <v>1108</v>
      </c>
      <c r="H485" s="384">
        <v>444</v>
      </c>
      <c r="I485" s="176">
        <v>60</v>
      </c>
      <c r="J485" s="166" t="s">
        <v>19</v>
      </c>
      <c r="K485" s="127" t="s">
        <v>1895</v>
      </c>
      <c r="L485" s="1"/>
      <c r="M485" s="177">
        <f t="shared" si="59"/>
        <v>444</v>
      </c>
      <c r="N485" s="2">
        <v>58.1</v>
      </c>
      <c r="O485" s="270">
        <v>5.69</v>
      </c>
      <c r="P485" s="178">
        <f t="shared" si="60"/>
        <v>52.410000000000004</v>
      </c>
      <c r="Q485" s="179">
        <f t="shared" si="58"/>
        <v>25796.4</v>
      </c>
      <c r="R485" s="127"/>
      <c r="S485" s="158"/>
    </row>
    <row r="486" spans="1:19" ht="32.25" customHeight="1">
      <c r="A486" s="171">
        <v>444</v>
      </c>
      <c r="B486" s="284" t="s">
        <v>1118</v>
      </c>
      <c r="C486" s="25" t="s">
        <v>1119</v>
      </c>
      <c r="D486" s="7">
        <v>41983</v>
      </c>
      <c r="E486" s="173"/>
      <c r="F486" s="174" t="s">
        <v>1120</v>
      </c>
      <c r="G486" s="175" t="s">
        <v>1121</v>
      </c>
      <c r="H486" s="384">
        <v>90</v>
      </c>
      <c r="I486" s="176">
        <v>60</v>
      </c>
      <c r="J486" s="166" t="s">
        <v>19</v>
      </c>
      <c r="K486" s="127" t="s">
        <v>1895</v>
      </c>
      <c r="L486" s="1"/>
      <c r="M486" s="177">
        <f t="shared" si="59"/>
        <v>90</v>
      </c>
      <c r="N486" s="2">
        <v>59.68</v>
      </c>
      <c r="O486" s="270">
        <v>7.11</v>
      </c>
      <c r="P486" s="178">
        <f t="shared" si="60"/>
        <v>52.57</v>
      </c>
      <c r="Q486" s="179">
        <f t="shared" si="58"/>
        <v>5371.2</v>
      </c>
      <c r="R486" s="127"/>
      <c r="S486" s="158"/>
    </row>
    <row r="487" spans="1:19" ht="32.25" customHeight="1">
      <c r="A487" s="171">
        <v>445</v>
      </c>
      <c r="B487" s="284" t="s">
        <v>1122</v>
      </c>
      <c r="C487" s="25" t="s">
        <v>1123</v>
      </c>
      <c r="D487" s="7" t="s">
        <v>1716</v>
      </c>
      <c r="E487" s="173"/>
      <c r="F487" s="174" t="s">
        <v>1124</v>
      </c>
      <c r="G487" s="175" t="s">
        <v>1101</v>
      </c>
      <c r="H487" s="384">
        <v>240</v>
      </c>
      <c r="I487" s="176">
        <v>96</v>
      </c>
      <c r="J487" s="166" t="s">
        <v>19</v>
      </c>
      <c r="K487" s="127" t="s">
        <v>1895</v>
      </c>
      <c r="L487" s="1"/>
      <c r="M487" s="177">
        <f t="shared" si="59"/>
        <v>240</v>
      </c>
      <c r="N487" s="2">
        <v>59.31</v>
      </c>
      <c r="O487" s="270">
        <v>8.27</v>
      </c>
      <c r="P487" s="178">
        <f t="shared" si="60"/>
        <v>51.040000000000006</v>
      </c>
      <c r="Q487" s="179">
        <f t="shared" si="58"/>
        <v>14234.400000000001</v>
      </c>
      <c r="R487" s="127"/>
      <c r="S487" s="158"/>
    </row>
    <row r="488" spans="1:19" ht="32.25" customHeight="1">
      <c r="A488" s="171">
        <v>446</v>
      </c>
      <c r="B488" s="284" t="s">
        <v>1125</v>
      </c>
      <c r="C488" s="25" t="s">
        <v>1126</v>
      </c>
      <c r="D488" s="15">
        <v>41956</v>
      </c>
      <c r="E488" s="173" t="s">
        <v>25</v>
      </c>
      <c r="F488" s="174" t="s">
        <v>1127</v>
      </c>
      <c r="G488" s="175" t="s">
        <v>1108</v>
      </c>
      <c r="H488" s="384">
        <v>118</v>
      </c>
      <c r="I488" s="176">
        <v>90</v>
      </c>
      <c r="J488" s="166" t="s">
        <v>19</v>
      </c>
      <c r="K488" s="127" t="s">
        <v>1915</v>
      </c>
      <c r="L488" s="1"/>
      <c r="M488" s="177">
        <f t="shared" si="59"/>
        <v>118</v>
      </c>
      <c r="N488" s="2">
        <v>83.76</v>
      </c>
      <c r="O488" s="270">
        <v>21.01</v>
      </c>
      <c r="P488" s="178">
        <f t="shared" si="60"/>
        <v>62.75</v>
      </c>
      <c r="Q488" s="179">
        <f t="shared" si="58"/>
        <v>9883.68</v>
      </c>
      <c r="R488" s="127"/>
      <c r="S488" s="158"/>
    </row>
    <row r="489" spans="1:19" ht="32.25" customHeight="1">
      <c r="A489" s="160">
        <v>447</v>
      </c>
      <c r="B489" s="319" t="s">
        <v>1539</v>
      </c>
      <c r="C489" s="89" t="s">
        <v>1541</v>
      </c>
      <c r="D489" s="111">
        <v>42043</v>
      </c>
      <c r="E489" s="162" t="s">
        <v>25</v>
      </c>
      <c r="F489" s="163" t="s">
        <v>1540</v>
      </c>
      <c r="G489" s="164" t="s">
        <v>1108</v>
      </c>
      <c r="H489" s="383">
        <v>325</v>
      </c>
      <c r="I489" s="165">
        <v>72</v>
      </c>
      <c r="J489" s="166" t="s">
        <v>19</v>
      </c>
      <c r="K489" s="82" t="s">
        <v>1915</v>
      </c>
      <c r="L489" s="83"/>
      <c r="M489" s="167">
        <f t="shared" si="59"/>
        <v>325</v>
      </c>
      <c r="N489" s="84">
        <v>72.56</v>
      </c>
      <c r="O489" s="270">
        <v>16.81</v>
      </c>
      <c r="P489" s="168">
        <f t="shared" si="60"/>
        <v>55.75</v>
      </c>
      <c r="Q489" s="170">
        <f t="shared" si="58"/>
        <v>23582</v>
      </c>
      <c r="R489" s="82"/>
      <c r="S489" s="158"/>
    </row>
    <row r="490" spans="1:19" ht="32.25" customHeight="1">
      <c r="A490" s="426" t="str">
        <f>"Potato = "&amp;DOLLAR(SUM(Q491:Q510),2)</f>
        <v>Potato = $481,938.21</v>
      </c>
      <c r="B490" s="426"/>
      <c r="C490" s="303"/>
      <c r="D490" s="374"/>
      <c r="E490" s="304"/>
      <c r="F490" s="305"/>
      <c r="G490" s="303"/>
      <c r="H490" s="382"/>
      <c r="I490" s="153" t="s">
        <v>1132</v>
      </c>
      <c r="J490" s="150"/>
      <c r="K490" s="10"/>
      <c r="L490" s="11"/>
      <c r="M490" s="155"/>
      <c r="N490" s="12"/>
      <c r="O490" s="156"/>
      <c r="P490" s="156"/>
      <c r="Q490" s="157"/>
      <c r="R490" s="10"/>
      <c r="S490" s="255"/>
    </row>
    <row r="491" spans="1:19" ht="32.25" customHeight="1">
      <c r="A491" s="171">
        <v>448</v>
      </c>
      <c r="B491" s="252" t="s">
        <v>1603</v>
      </c>
      <c r="C491" s="85" t="s">
        <v>1133</v>
      </c>
      <c r="D491" s="15">
        <v>32140</v>
      </c>
      <c r="E491" s="173" t="s">
        <v>78</v>
      </c>
      <c r="F491" s="174" t="s">
        <v>201</v>
      </c>
      <c r="G491" s="175" t="s">
        <v>1134</v>
      </c>
      <c r="H491" s="384">
        <v>3008.25</v>
      </c>
      <c r="I491" s="176">
        <v>30</v>
      </c>
      <c r="J491" s="166" t="s">
        <v>19</v>
      </c>
      <c r="K491" s="127" t="s">
        <v>1917</v>
      </c>
      <c r="L491" s="1">
        <v>30</v>
      </c>
      <c r="M491" s="177">
        <f aca="true" t="shared" si="61" ref="M491:M510">ROUND(IF(ISBLANK(L491)=TRUE,H491,(H491*I491)/L491),0)</f>
        <v>3008</v>
      </c>
      <c r="N491" s="2">
        <v>38.62</v>
      </c>
      <c r="O491" s="254">
        <v>5.96</v>
      </c>
      <c r="P491" s="178">
        <f aca="true" t="shared" si="62" ref="P491:P510">IF((ISBLANK(N491)=FALSE),(N491-O491),)</f>
        <v>32.66</v>
      </c>
      <c r="Q491" s="179">
        <f aca="true" t="shared" si="63" ref="Q491:Q510">M491*N491</f>
        <v>116168.95999999999</v>
      </c>
      <c r="R491" s="127" t="s">
        <v>1861</v>
      </c>
      <c r="S491" s="158"/>
    </row>
    <row r="492" spans="1:19" ht="32.25" customHeight="1">
      <c r="A492" s="160">
        <v>449</v>
      </c>
      <c r="B492" s="264" t="s">
        <v>1620</v>
      </c>
      <c r="C492" s="109" t="s">
        <v>1602</v>
      </c>
      <c r="D492" s="90">
        <v>32230</v>
      </c>
      <c r="E492" s="320" t="s">
        <v>78</v>
      </c>
      <c r="F492" s="320" t="s">
        <v>201</v>
      </c>
      <c r="G492" s="321" t="s">
        <v>1146</v>
      </c>
      <c r="H492" s="383">
        <v>249.3</v>
      </c>
      <c r="I492" s="165">
        <v>30</v>
      </c>
      <c r="J492" s="166" t="s">
        <v>19</v>
      </c>
      <c r="K492" s="82" t="s">
        <v>1918</v>
      </c>
      <c r="L492" s="83"/>
      <c r="M492" s="167">
        <f t="shared" si="61"/>
        <v>249</v>
      </c>
      <c r="N492" s="84">
        <v>48.1</v>
      </c>
      <c r="O492" s="254">
        <v>5.96</v>
      </c>
      <c r="P492" s="168">
        <f t="shared" si="62"/>
        <v>42.14</v>
      </c>
      <c r="Q492" s="170">
        <f t="shared" si="63"/>
        <v>11976.9</v>
      </c>
      <c r="R492" s="82"/>
      <c r="S492" s="158"/>
    </row>
    <row r="493" spans="1:19" ht="32.25" customHeight="1">
      <c r="A493" s="160">
        <v>450</v>
      </c>
      <c r="B493" s="264" t="s">
        <v>1622</v>
      </c>
      <c r="C493" s="109" t="s">
        <v>1610</v>
      </c>
      <c r="D493" s="90">
        <v>32390</v>
      </c>
      <c r="E493" s="320" t="s">
        <v>78</v>
      </c>
      <c r="F493" s="320" t="s">
        <v>201</v>
      </c>
      <c r="G493" s="322" t="s">
        <v>1623</v>
      </c>
      <c r="H493" s="383">
        <v>319.5</v>
      </c>
      <c r="I493" s="165">
        <v>30</v>
      </c>
      <c r="J493" s="166" t="s">
        <v>19</v>
      </c>
      <c r="K493" s="82" t="s">
        <v>1918</v>
      </c>
      <c r="L493" s="83"/>
      <c r="M493" s="167">
        <f t="shared" si="61"/>
        <v>320</v>
      </c>
      <c r="N493" s="84">
        <v>43.1</v>
      </c>
      <c r="O493" s="254">
        <v>5.96</v>
      </c>
      <c r="P493" s="168">
        <f t="shared" si="62"/>
        <v>37.14</v>
      </c>
      <c r="Q493" s="170">
        <f t="shared" si="63"/>
        <v>13792</v>
      </c>
      <c r="R493" s="82"/>
      <c r="S493" s="158"/>
    </row>
    <row r="494" spans="1:19" ht="32.25" customHeight="1">
      <c r="A494" s="171">
        <v>451</v>
      </c>
      <c r="B494" s="252" t="s">
        <v>1628</v>
      </c>
      <c r="C494" s="85" t="s">
        <v>1144</v>
      </c>
      <c r="D494" s="7">
        <v>32075</v>
      </c>
      <c r="E494" s="173" t="s">
        <v>78</v>
      </c>
      <c r="F494" s="173" t="s">
        <v>1145</v>
      </c>
      <c r="G494" s="175" t="s">
        <v>1134</v>
      </c>
      <c r="H494" s="386">
        <v>897.75</v>
      </c>
      <c r="I494" s="176">
        <v>24</v>
      </c>
      <c r="J494" s="166" t="s">
        <v>19</v>
      </c>
      <c r="K494" s="127" t="s">
        <v>1918</v>
      </c>
      <c r="L494" s="1"/>
      <c r="M494" s="177">
        <f t="shared" si="61"/>
        <v>898</v>
      </c>
      <c r="N494" s="2">
        <v>33.87</v>
      </c>
      <c r="O494" s="254">
        <v>4.77</v>
      </c>
      <c r="P494" s="178">
        <f t="shared" si="62"/>
        <v>29.099999999999998</v>
      </c>
      <c r="Q494" s="179">
        <f t="shared" si="63"/>
        <v>30415.26</v>
      </c>
      <c r="R494" s="127"/>
      <c r="S494" s="158"/>
    </row>
    <row r="495" spans="1:19" ht="32.25" customHeight="1">
      <c r="A495" s="171">
        <v>452</v>
      </c>
      <c r="B495" s="252" t="s">
        <v>1604</v>
      </c>
      <c r="C495" s="85" t="s">
        <v>1135</v>
      </c>
      <c r="D495" s="7">
        <v>32016</v>
      </c>
      <c r="E495" s="173" t="s">
        <v>78</v>
      </c>
      <c r="F495" s="173" t="s">
        <v>201</v>
      </c>
      <c r="G495" s="323" t="s">
        <v>1136</v>
      </c>
      <c r="H495" s="386">
        <v>810.9</v>
      </c>
      <c r="I495" s="176">
        <v>30</v>
      </c>
      <c r="J495" s="166" t="s">
        <v>19</v>
      </c>
      <c r="K495" s="127" t="s">
        <v>1918</v>
      </c>
      <c r="L495" s="1"/>
      <c r="M495" s="177">
        <f t="shared" si="61"/>
        <v>811</v>
      </c>
      <c r="N495" s="2">
        <v>47.67</v>
      </c>
      <c r="O495" s="254">
        <v>5.96</v>
      </c>
      <c r="P495" s="178">
        <f t="shared" si="62"/>
        <v>41.71</v>
      </c>
      <c r="Q495" s="179">
        <f t="shared" si="63"/>
        <v>38660.37</v>
      </c>
      <c r="R495" s="127"/>
      <c r="S495" s="158"/>
    </row>
    <row r="496" spans="1:19" ht="32.25" customHeight="1">
      <c r="A496" s="171">
        <v>453</v>
      </c>
      <c r="B496" s="175" t="s">
        <v>1137</v>
      </c>
      <c r="C496" s="40" t="s">
        <v>1138</v>
      </c>
      <c r="D496" s="15">
        <v>32078</v>
      </c>
      <c r="E496" s="173"/>
      <c r="F496" s="173" t="s">
        <v>1139</v>
      </c>
      <c r="G496" s="323" t="s">
        <v>1140</v>
      </c>
      <c r="H496" s="386">
        <v>141.75</v>
      </c>
      <c r="I496" s="176">
        <v>24</v>
      </c>
      <c r="J496" s="166" t="s">
        <v>19</v>
      </c>
      <c r="K496" s="127" t="s">
        <v>1751</v>
      </c>
      <c r="L496" s="1"/>
      <c r="M496" s="177">
        <f t="shared" si="61"/>
        <v>142</v>
      </c>
      <c r="N496" s="2">
        <v>37.23</v>
      </c>
      <c r="O496" s="169"/>
      <c r="P496" s="178">
        <f t="shared" si="62"/>
        <v>37.23</v>
      </c>
      <c r="Q496" s="179">
        <f t="shared" si="63"/>
        <v>5286.66</v>
      </c>
      <c r="R496" s="127"/>
      <c r="S496" s="158"/>
    </row>
    <row r="497" spans="1:19" ht="32.25" customHeight="1">
      <c r="A497" s="186">
        <v>454</v>
      </c>
      <c r="B497" s="175" t="s">
        <v>1141</v>
      </c>
      <c r="C497" s="29" t="s">
        <v>1142</v>
      </c>
      <c r="D497" s="123">
        <v>32087</v>
      </c>
      <c r="E497" s="173"/>
      <c r="F497" s="173" t="s">
        <v>1139</v>
      </c>
      <c r="G497" s="290" t="s">
        <v>1143</v>
      </c>
      <c r="H497" s="385">
        <v>70.2</v>
      </c>
      <c r="I497" s="186">
        <v>24</v>
      </c>
      <c r="J497" s="166" t="s">
        <v>19</v>
      </c>
      <c r="K497" s="119" t="s">
        <v>1751</v>
      </c>
      <c r="L497" s="121"/>
      <c r="M497" s="189">
        <f t="shared" si="61"/>
        <v>70</v>
      </c>
      <c r="N497" s="130">
        <v>37.4</v>
      </c>
      <c r="O497" s="169"/>
      <c r="P497" s="191">
        <f t="shared" si="62"/>
        <v>37.4</v>
      </c>
      <c r="Q497" s="192">
        <f t="shared" si="63"/>
        <v>2618</v>
      </c>
      <c r="R497" s="119"/>
      <c r="S497" s="158"/>
    </row>
    <row r="498" spans="1:19" ht="32.25" customHeight="1">
      <c r="A498" s="171">
        <v>455</v>
      </c>
      <c r="B498" s="252" t="s">
        <v>1605</v>
      </c>
      <c r="C498" s="85" t="s">
        <v>1147</v>
      </c>
      <c r="D498" s="7">
        <v>32235</v>
      </c>
      <c r="E498" s="173" t="s">
        <v>78</v>
      </c>
      <c r="F498" s="173" t="s">
        <v>689</v>
      </c>
      <c r="G498" s="175" t="s">
        <v>1148</v>
      </c>
      <c r="H498" s="386">
        <v>608.85</v>
      </c>
      <c r="I498" s="176">
        <v>15</v>
      </c>
      <c r="J498" s="166" t="s">
        <v>19</v>
      </c>
      <c r="K498" s="127" t="s">
        <v>1918</v>
      </c>
      <c r="L498" s="1"/>
      <c r="M498" s="177">
        <f t="shared" si="61"/>
        <v>609</v>
      </c>
      <c r="N498" s="2">
        <v>32.76</v>
      </c>
      <c r="O498" s="254">
        <v>6.04</v>
      </c>
      <c r="P498" s="178">
        <f t="shared" si="62"/>
        <v>26.72</v>
      </c>
      <c r="Q498" s="179">
        <f t="shared" si="63"/>
        <v>19950.84</v>
      </c>
      <c r="R498" s="127"/>
      <c r="S498" s="158"/>
    </row>
    <row r="499" spans="1:19" ht="32.25" customHeight="1">
      <c r="A499" s="171">
        <v>456</v>
      </c>
      <c r="B499" s="252" t="s">
        <v>1606</v>
      </c>
      <c r="C499" s="101" t="s">
        <v>1607</v>
      </c>
      <c r="D499" s="123">
        <v>32089</v>
      </c>
      <c r="E499" s="173" t="s">
        <v>78</v>
      </c>
      <c r="F499" s="173" t="s">
        <v>689</v>
      </c>
      <c r="G499" s="290" t="s">
        <v>1608</v>
      </c>
      <c r="H499" s="386">
        <v>301.05</v>
      </c>
      <c r="I499" s="190">
        <v>15</v>
      </c>
      <c r="J499" s="166" t="s">
        <v>19</v>
      </c>
      <c r="K499" s="119" t="s">
        <v>1918</v>
      </c>
      <c r="L499" s="121"/>
      <c r="M499" s="189">
        <f t="shared" si="61"/>
        <v>301</v>
      </c>
      <c r="N499" s="130">
        <v>35.18</v>
      </c>
      <c r="O499" s="324">
        <v>6.04</v>
      </c>
      <c r="P499" s="191">
        <f t="shared" si="62"/>
        <v>29.14</v>
      </c>
      <c r="Q499" s="192">
        <f t="shared" si="63"/>
        <v>10589.18</v>
      </c>
      <c r="R499" s="119"/>
      <c r="S499" s="158"/>
    </row>
    <row r="500" spans="1:19" ht="32.25" customHeight="1">
      <c r="A500" s="160">
        <v>457</v>
      </c>
      <c r="B500" s="264" t="s">
        <v>1621</v>
      </c>
      <c r="C500" s="109" t="s">
        <v>1609</v>
      </c>
      <c r="D500" s="90">
        <v>32236</v>
      </c>
      <c r="E500" s="320" t="s">
        <v>78</v>
      </c>
      <c r="F500" s="320" t="s">
        <v>1619</v>
      </c>
      <c r="G500" s="325" t="s">
        <v>1618</v>
      </c>
      <c r="H500" s="399">
        <v>123.75</v>
      </c>
      <c r="I500" s="165">
        <v>30</v>
      </c>
      <c r="J500" s="166" t="s">
        <v>19</v>
      </c>
      <c r="K500" s="82" t="s">
        <v>1918</v>
      </c>
      <c r="L500" s="83"/>
      <c r="M500" s="167">
        <f t="shared" si="61"/>
        <v>124</v>
      </c>
      <c r="N500" s="84">
        <v>34.08</v>
      </c>
      <c r="O500" s="324">
        <v>6.04</v>
      </c>
      <c r="P500" s="168">
        <f t="shared" si="62"/>
        <v>28.04</v>
      </c>
      <c r="Q500" s="170">
        <f t="shared" si="63"/>
        <v>4225.92</v>
      </c>
      <c r="R500" s="82"/>
      <c r="S500" s="158"/>
    </row>
    <row r="501" spans="1:19" ht="32.25" customHeight="1">
      <c r="A501" s="171">
        <v>458</v>
      </c>
      <c r="B501" s="252" t="s">
        <v>1611</v>
      </c>
      <c r="C501" s="101" t="s">
        <v>1149</v>
      </c>
      <c r="D501" s="15">
        <v>32035</v>
      </c>
      <c r="E501" s="249" t="s">
        <v>78</v>
      </c>
      <c r="F501" s="327" t="s">
        <v>1139</v>
      </c>
      <c r="G501" s="272" t="s">
        <v>1627</v>
      </c>
      <c r="H501" s="386">
        <v>699.3000000000001</v>
      </c>
      <c r="I501" s="176">
        <v>24</v>
      </c>
      <c r="J501" s="166" t="s">
        <v>19</v>
      </c>
      <c r="K501" s="127" t="s">
        <v>1918</v>
      </c>
      <c r="L501" s="1"/>
      <c r="M501" s="177">
        <f t="shared" si="61"/>
        <v>699</v>
      </c>
      <c r="N501" s="2">
        <v>39.98</v>
      </c>
      <c r="O501" s="254">
        <v>4.77</v>
      </c>
      <c r="P501" s="178">
        <f t="shared" si="62"/>
        <v>35.209999999999994</v>
      </c>
      <c r="Q501" s="179">
        <f t="shared" si="63"/>
        <v>27946.019999999997</v>
      </c>
      <c r="R501" s="127"/>
      <c r="S501" s="158"/>
    </row>
    <row r="502" spans="1:19" ht="32.25" customHeight="1">
      <c r="A502" s="160">
        <v>459</v>
      </c>
      <c r="B502" s="264" t="s">
        <v>1647</v>
      </c>
      <c r="C502" s="87" t="s">
        <v>1648</v>
      </c>
      <c r="D502" s="90" t="s">
        <v>1814</v>
      </c>
      <c r="E502" s="162" t="s">
        <v>78</v>
      </c>
      <c r="F502" s="162" t="s">
        <v>201</v>
      </c>
      <c r="G502" s="164" t="s">
        <v>1649</v>
      </c>
      <c r="H502" s="399">
        <v>246.6</v>
      </c>
      <c r="I502" s="165">
        <v>30</v>
      </c>
      <c r="J502" s="166" t="s">
        <v>19</v>
      </c>
      <c r="K502" s="107" t="s">
        <v>1918</v>
      </c>
      <c r="L502" s="83"/>
      <c r="M502" s="326">
        <f>ROUND(IF(ISBLANK(L502)=TRUE,H502,(H502*I502)/L502),0)</f>
        <v>247</v>
      </c>
      <c r="N502" s="108">
        <v>45.94</v>
      </c>
      <c r="O502" s="254">
        <v>5.96</v>
      </c>
      <c r="P502" s="328">
        <f t="shared" si="62"/>
        <v>39.98</v>
      </c>
      <c r="Q502" s="329">
        <f t="shared" si="63"/>
        <v>11347.18</v>
      </c>
      <c r="R502" s="107"/>
      <c r="S502" s="158"/>
    </row>
    <row r="503" spans="1:19" ht="32.25" customHeight="1">
      <c r="A503" s="171">
        <v>460</v>
      </c>
      <c r="B503" s="301" t="s">
        <v>1150</v>
      </c>
      <c r="C503" s="29" t="s">
        <v>1151</v>
      </c>
      <c r="D503" s="7">
        <v>4185</v>
      </c>
      <c r="E503" s="173" t="s">
        <v>78</v>
      </c>
      <c r="F503" s="173" t="s">
        <v>1152</v>
      </c>
      <c r="G503" s="175" t="s">
        <v>1624</v>
      </c>
      <c r="H503" s="386">
        <v>584.1</v>
      </c>
      <c r="I503" s="176">
        <v>312</v>
      </c>
      <c r="J503" s="166" t="s">
        <v>19</v>
      </c>
      <c r="K503" s="93" t="s">
        <v>1919</v>
      </c>
      <c r="L503" s="1"/>
      <c r="M503" s="183">
        <f t="shared" si="61"/>
        <v>584</v>
      </c>
      <c r="N503" s="97">
        <v>46.32</v>
      </c>
      <c r="O503" s="292"/>
      <c r="P503" s="184">
        <f t="shared" si="62"/>
        <v>46.32</v>
      </c>
      <c r="Q503" s="185">
        <f t="shared" si="63"/>
        <v>27050.88</v>
      </c>
      <c r="R503" s="93"/>
      <c r="S503" s="158"/>
    </row>
    <row r="504" spans="1:19" ht="32.25" customHeight="1">
      <c r="A504" s="171">
        <v>461</v>
      </c>
      <c r="B504" s="272" t="s">
        <v>1155</v>
      </c>
      <c r="C504" s="29" t="s">
        <v>1156</v>
      </c>
      <c r="D504" s="7">
        <v>32096</v>
      </c>
      <c r="E504" s="249"/>
      <c r="F504" s="327" t="s">
        <v>1157</v>
      </c>
      <c r="G504" s="272" t="s">
        <v>1625</v>
      </c>
      <c r="H504" s="386">
        <v>417.15000000000003</v>
      </c>
      <c r="I504" s="176">
        <v>240</v>
      </c>
      <c r="J504" s="166" t="s">
        <v>19</v>
      </c>
      <c r="K504" s="127" t="s">
        <v>1751</v>
      </c>
      <c r="L504" s="1"/>
      <c r="M504" s="177">
        <f t="shared" si="61"/>
        <v>417</v>
      </c>
      <c r="N504" s="2">
        <v>32.86</v>
      </c>
      <c r="O504" s="169"/>
      <c r="P504" s="178">
        <f t="shared" si="62"/>
        <v>32.86</v>
      </c>
      <c r="Q504" s="179">
        <f t="shared" si="63"/>
        <v>13702.619999999999</v>
      </c>
      <c r="R504" s="127"/>
      <c r="S504" s="158"/>
    </row>
    <row r="505" spans="1:19" ht="32.25" customHeight="1">
      <c r="A505" s="330">
        <v>462</v>
      </c>
      <c r="B505" s="252" t="s">
        <v>1153</v>
      </c>
      <c r="C505" s="85" t="s">
        <v>1154</v>
      </c>
      <c r="D505" s="7">
        <v>32271</v>
      </c>
      <c r="E505" s="173" t="s">
        <v>78</v>
      </c>
      <c r="F505" s="173" t="s">
        <v>201</v>
      </c>
      <c r="G505" s="175" t="s">
        <v>1626</v>
      </c>
      <c r="H505" s="386">
        <v>379.8</v>
      </c>
      <c r="I505" s="190">
        <v>30</v>
      </c>
      <c r="J505" s="166" t="s">
        <v>19</v>
      </c>
      <c r="K505" s="119" t="s">
        <v>1918</v>
      </c>
      <c r="L505" s="121"/>
      <c r="M505" s="189">
        <f t="shared" si="61"/>
        <v>380</v>
      </c>
      <c r="N505" s="130">
        <v>51.92</v>
      </c>
      <c r="O505" s="254">
        <v>5.96</v>
      </c>
      <c r="P505" s="191">
        <f t="shared" si="62"/>
        <v>45.96</v>
      </c>
      <c r="Q505" s="192">
        <f t="shared" si="63"/>
        <v>19729.600000000002</v>
      </c>
      <c r="R505" s="119"/>
      <c r="S505" s="158"/>
    </row>
    <row r="506" spans="1:19" ht="32.25" customHeight="1">
      <c r="A506" s="171">
        <v>463</v>
      </c>
      <c r="B506" s="175" t="s">
        <v>1158</v>
      </c>
      <c r="C506" s="29" t="s">
        <v>1159</v>
      </c>
      <c r="D506" s="7">
        <v>32095</v>
      </c>
      <c r="E506" s="173"/>
      <c r="F506" s="173" t="s">
        <v>540</v>
      </c>
      <c r="G506" s="175" t="s">
        <v>1160</v>
      </c>
      <c r="H506" s="394">
        <v>62.550000000000004</v>
      </c>
      <c r="I506" s="176">
        <v>20</v>
      </c>
      <c r="J506" s="166" t="s">
        <v>19</v>
      </c>
      <c r="K506" s="127" t="s">
        <v>1751</v>
      </c>
      <c r="L506" s="1"/>
      <c r="M506" s="177">
        <f t="shared" si="61"/>
        <v>63</v>
      </c>
      <c r="N506" s="2">
        <v>27.78</v>
      </c>
      <c r="O506" s="169"/>
      <c r="P506" s="178">
        <f t="shared" si="62"/>
        <v>27.78</v>
      </c>
      <c r="Q506" s="179">
        <f t="shared" si="63"/>
        <v>1750.14</v>
      </c>
      <c r="R506" s="127"/>
      <c r="S506" s="158"/>
    </row>
    <row r="507" spans="1:19" ht="32.25" customHeight="1">
      <c r="A507" s="171">
        <v>464</v>
      </c>
      <c r="B507" s="175" t="s">
        <v>1613</v>
      </c>
      <c r="C507" s="38" t="s">
        <v>1161</v>
      </c>
      <c r="D507" s="378">
        <v>32098</v>
      </c>
      <c r="E507" s="216"/>
      <c r="F507" s="210" t="s">
        <v>689</v>
      </c>
      <c r="G507" s="331" t="s">
        <v>1162</v>
      </c>
      <c r="H507" s="384">
        <v>218.70000000000002</v>
      </c>
      <c r="I507" s="176">
        <v>15</v>
      </c>
      <c r="J507" s="166" t="s">
        <v>19</v>
      </c>
      <c r="K507" s="127" t="s">
        <v>1751</v>
      </c>
      <c r="L507" s="1"/>
      <c r="M507" s="177">
        <f t="shared" si="61"/>
        <v>219</v>
      </c>
      <c r="N507" s="2">
        <v>27.41</v>
      </c>
      <c r="O507" s="169"/>
      <c r="P507" s="178">
        <f t="shared" si="62"/>
        <v>27.41</v>
      </c>
      <c r="Q507" s="179">
        <f t="shared" si="63"/>
        <v>6002.79</v>
      </c>
      <c r="R507" s="127"/>
      <c r="S507" s="158"/>
    </row>
    <row r="508" spans="1:19" ht="32.25" customHeight="1">
      <c r="A508" s="171">
        <v>465</v>
      </c>
      <c r="B508" s="252" t="s">
        <v>1612</v>
      </c>
      <c r="C508" s="85" t="s">
        <v>1163</v>
      </c>
      <c r="D508" s="124">
        <v>32380</v>
      </c>
      <c r="E508" s="216" t="s">
        <v>78</v>
      </c>
      <c r="F508" s="210" t="s">
        <v>201</v>
      </c>
      <c r="G508" s="331" t="s">
        <v>1614</v>
      </c>
      <c r="H508" s="384">
        <v>1851.75</v>
      </c>
      <c r="I508" s="332">
        <v>30</v>
      </c>
      <c r="J508" s="166" t="s">
        <v>19</v>
      </c>
      <c r="K508" s="93" t="s">
        <v>1918</v>
      </c>
      <c r="L508" s="102"/>
      <c r="M508" s="333">
        <f t="shared" si="61"/>
        <v>1852</v>
      </c>
      <c r="N508" s="103">
        <v>43.42</v>
      </c>
      <c r="O508" s="254">
        <v>5.96</v>
      </c>
      <c r="P508" s="334">
        <f t="shared" si="62"/>
        <v>37.46</v>
      </c>
      <c r="Q508" s="185">
        <f t="shared" si="63"/>
        <v>80413.84</v>
      </c>
      <c r="R508" s="93"/>
      <c r="S508" s="158"/>
    </row>
    <row r="509" spans="1:19" ht="32.25" customHeight="1">
      <c r="A509" s="171">
        <v>466</v>
      </c>
      <c r="B509" s="252" t="s">
        <v>1617</v>
      </c>
      <c r="C509" s="85" t="s">
        <v>1165</v>
      </c>
      <c r="D509" s="378">
        <v>32215</v>
      </c>
      <c r="E509" s="216" t="s">
        <v>78</v>
      </c>
      <c r="F509" s="210" t="s">
        <v>201</v>
      </c>
      <c r="G509" s="331" t="s">
        <v>1166</v>
      </c>
      <c r="H509" s="384">
        <v>324.90000000000003</v>
      </c>
      <c r="I509" s="176">
        <v>30</v>
      </c>
      <c r="J509" s="166" t="s">
        <v>19</v>
      </c>
      <c r="K509" s="127" t="s">
        <v>1918</v>
      </c>
      <c r="L509" s="1"/>
      <c r="M509" s="177">
        <f t="shared" si="61"/>
        <v>325</v>
      </c>
      <c r="N509" s="2">
        <v>41.87</v>
      </c>
      <c r="O509" s="254">
        <v>5.96</v>
      </c>
      <c r="P509" s="178">
        <f t="shared" si="62"/>
        <v>35.91</v>
      </c>
      <c r="Q509" s="179">
        <f t="shared" si="63"/>
        <v>13607.75</v>
      </c>
      <c r="R509" s="127"/>
      <c r="S509" s="158"/>
    </row>
    <row r="510" spans="1:19" ht="32.25" customHeight="1">
      <c r="A510" s="171">
        <v>467</v>
      </c>
      <c r="B510" s="252" t="s">
        <v>1615</v>
      </c>
      <c r="C510" s="85" t="s">
        <v>1164</v>
      </c>
      <c r="D510" s="378">
        <v>32167</v>
      </c>
      <c r="E510" s="216" t="s">
        <v>78</v>
      </c>
      <c r="F510" s="210" t="s">
        <v>201</v>
      </c>
      <c r="G510" s="331" t="s">
        <v>1616</v>
      </c>
      <c r="H510" s="384">
        <v>533.25</v>
      </c>
      <c r="I510" s="176">
        <v>30</v>
      </c>
      <c r="J510" s="166" t="s">
        <v>19</v>
      </c>
      <c r="K510" s="18" t="s">
        <v>1918</v>
      </c>
      <c r="L510" s="1"/>
      <c r="M510" s="177">
        <f t="shared" si="61"/>
        <v>533</v>
      </c>
      <c r="N510" s="2">
        <v>50.1</v>
      </c>
      <c r="O510" s="254">
        <v>5.96</v>
      </c>
      <c r="P510" s="178">
        <f t="shared" si="62"/>
        <v>44.14</v>
      </c>
      <c r="Q510" s="179">
        <f t="shared" si="63"/>
        <v>26703.3</v>
      </c>
      <c r="R510" s="127"/>
      <c r="S510" s="158"/>
    </row>
    <row r="511" spans="1:19" ht="32.25" customHeight="1">
      <c r="A511" s="447" t="str">
        <f>"Snacks, Frito Lay = "&amp;DOLLAR(SUM(Q512:Q542),2)</f>
        <v>Snacks, Frito Lay = $295,450.68</v>
      </c>
      <c r="B511" s="447"/>
      <c r="C511" s="303"/>
      <c r="D511" s="374"/>
      <c r="E511" s="304"/>
      <c r="F511" s="305"/>
      <c r="G511" s="303"/>
      <c r="H511" s="382"/>
      <c r="I511" s="153"/>
      <c r="J511" s="150"/>
      <c r="K511" s="10"/>
      <c r="L511" s="11"/>
      <c r="M511" s="155"/>
      <c r="N511" s="12"/>
      <c r="O511" s="156"/>
      <c r="P511" s="156"/>
      <c r="Q511" s="157"/>
      <c r="R511" s="10"/>
      <c r="S511" s="255"/>
    </row>
    <row r="512" spans="1:19" ht="32.25" customHeight="1">
      <c r="A512" s="436">
        <v>468</v>
      </c>
      <c r="B512" s="437" t="s">
        <v>1167</v>
      </c>
      <c r="C512" s="25" t="s">
        <v>1168</v>
      </c>
      <c r="D512" s="439" t="s">
        <v>1716</v>
      </c>
      <c r="E512" s="440" t="s">
        <v>313</v>
      </c>
      <c r="F512" s="174" t="s">
        <v>1169</v>
      </c>
      <c r="G512" s="175" t="s">
        <v>1170</v>
      </c>
      <c r="H512" s="441">
        <v>128.5</v>
      </c>
      <c r="I512" s="443">
        <v>104</v>
      </c>
      <c r="J512" s="166" t="s">
        <v>19</v>
      </c>
      <c r="K512" s="445" t="s">
        <v>1920</v>
      </c>
      <c r="L512" s="432"/>
      <c r="M512" s="434">
        <f>ROUND(IF(ISBLANK(L512)=TRUE,H512,(H512*I512)/L512),0)</f>
        <v>129</v>
      </c>
      <c r="N512" s="416">
        <v>32.73</v>
      </c>
      <c r="O512" s="418"/>
      <c r="P512" s="420">
        <f aca="true" t="shared" si="64" ref="P512:P542">IF((ISBLANK(N512)=FALSE),(N512-O512),)</f>
        <v>32.73</v>
      </c>
      <c r="Q512" s="422">
        <f>M512*N512</f>
        <v>4222.169999999999</v>
      </c>
      <c r="R512" s="424"/>
      <c r="S512" s="158"/>
    </row>
    <row r="513" spans="1:19" ht="32.25" customHeight="1">
      <c r="A513" s="436"/>
      <c r="B513" s="438"/>
      <c r="C513" s="25" t="s">
        <v>1171</v>
      </c>
      <c r="D513" s="439"/>
      <c r="E513" s="440"/>
      <c r="F513" s="174" t="s">
        <v>1172</v>
      </c>
      <c r="G513" s="175" t="s">
        <v>1173</v>
      </c>
      <c r="H513" s="442" t="e">
        <v>#N/A</v>
      </c>
      <c r="I513" s="444"/>
      <c r="J513" s="166" t="s">
        <v>19</v>
      </c>
      <c r="K513" s="446"/>
      <c r="L513" s="433"/>
      <c r="M513" s="435" t="e">
        <f>ROUND(IF(ISBLANK(L513)=TRUE,H513,(H513*I513)/L513),0)</f>
        <v>#N/A</v>
      </c>
      <c r="N513" s="417"/>
      <c r="O513" s="419"/>
      <c r="P513" s="421">
        <f t="shared" si="64"/>
        <v>0</v>
      </c>
      <c r="Q513" s="423"/>
      <c r="R513" s="425"/>
      <c r="S513" s="158"/>
    </row>
    <row r="514" spans="1:19" ht="32.25" customHeight="1">
      <c r="A514" s="171">
        <v>469</v>
      </c>
      <c r="B514" s="260" t="s">
        <v>1174</v>
      </c>
      <c r="C514" s="25" t="s">
        <v>1175</v>
      </c>
      <c r="D514" s="15">
        <v>11724</v>
      </c>
      <c r="E514" s="173" t="s">
        <v>313</v>
      </c>
      <c r="F514" s="174" t="s">
        <v>1172</v>
      </c>
      <c r="G514" s="175" t="s">
        <v>1176</v>
      </c>
      <c r="H514" s="384">
        <v>95</v>
      </c>
      <c r="I514" s="176">
        <v>104</v>
      </c>
      <c r="J514" s="166" t="s">
        <v>19</v>
      </c>
      <c r="K514" s="127" t="s">
        <v>1921</v>
      </c>
      <c r="L514" s="1"/>
      <c r="M514" s="177">
        <f aca="true" t="shared" si="65" ref="M514:M534">ROUND(IF(ISBLANK(L514)=TRUE,H514,(H514*I514)/L514),0)</f>
        <v>95</v>
      </c>
      <c r="N514" s="2">
        <v>32.73</v>
      </c>
      <c r="O514" s="169"/>
      <c r="P514" s="178">
        <f t="shared" si="64"/>
        <v>32.73</v>
      </c>
      <c r="Q514" s="179">
        <f aca="true" t="shared" si="66" ref="Q514:Q542">M514*N514</f>
        <v>3109.35</v>
      </c>
      <c r="R514" s="127"/>
      <c r="S514" s="158"/>
    </row>
    <row r="515" spans="1:19" ht="32.25" customHeight="1">
      <c r="A515" s="160">
        <v>470</v>
      </c>
      <c r="B515" s="263" t="s">
        <v>1599</v>
      </c>
      <c r="C515" s="89" t="s">
        <v>1168</v>
      </c>
      <c r="D515" s="90">
        <v>11709</v>
      </c>
      <c r="E515" s="162" t="s">
        <v>313</v>
      </c>
      <c r="F515" s="163" t="s">
        <v>1169</v>
      </c>
      <c r="G515" s="164" t="s">
        <v>1180</v>
      </c>
      <c r="H515" s="383">
        <v>237.5</v>
      </c>
      <c r="I515" s="165">
        <v>104</v>
      </c>
      <c r="J515" s="166" t="s">
        <v>19</v>
      </c>
      <c r="K515" s="82" t="s">
        <v>1921</v>
      </c>
      <c r="L515" s="83"/>
      <c r="M515" s="167">
        <f t="shared" si="65"/>
        <v>238</v>
      </c>
      <c r="N515" s="84">
        <v>32.41</v>
      </c>
      <c r="O515" s="169"/>
      <c r="P515" s="168">
        <f t="shared" si="64"/>
        <v>32.41</v>
      </c>
      <c r="Q515" s="170">
        <f t="shared" si="66"/>
        <v>7713.579999999999</v>
      </c>
      <c r="R515" s="82"/>
      <c r="S515" s="158"/>
    </row>
    <row r="516" spans="1:19" ht="32.25" customHeight="1">
      <c r="A516" s="171">
        <v>471</v>
      </c>
      <c r="B516" s="260" t="s">
        <v>1598</v>
      </c>
      <c r="C516" s="25" t="s">
        <v>1179</v>
      </c>
      <c r="D516" s="15">
        <v>11742</v>
      </c>
      <c r="E516" s="173" t="s">
        <v>313</v>
      </c>
      <c r="F516" s="174" t="s">
        <v>1169</v>
      </c>
      <c r="G516" s="175" t="s">
        <v>1180</v>
      </c>
      <c r="H516" s="384">
        <v>416</v>
      </c>
      <c r="I516" s="176">
        <v>104</v>
      </c>
      <c r="J516" s="166" t="s">
        <v>19</v>
      </c>
      <c r="K516" s="127" t="s">
        <v>1921</v>
      </c>
      <c r="L516" s="1"/>
      <c r="M516" s="177">
        <f t="shared" si="65"/>
        <v>416</v>
      </c>
      <c r="N516" s="2">
        <v>32.41</v>
      </c>
      <c r="O516" s="169"/>
      <c r="P516" s="178">
        <f t="shared" si="64"/>
        <v>32.41</v>
      </c>
      <c r="Q516" s="179">
        <f t="shared" si="66"/>
        <v>13482.559999999998</v>
      </c>
      <c r="R516" s="127"/>
      <c r="S516" s="158"/>
    </row>
    <row r="517" spans="1:19" ht="32.25" customHeight="1">
      <c r="A517" s="171">
        <v>472</v>
      </c>
      <c r="B517" s="260" t="s">
        <v>1181</v>
      </c>
      <c r="C517" s="25" t="s">
        <v>1182</v>
      </c>
      <c r="D517" s="7">
        <v>11700</v>
      </c>
      <c r="E517" s="173" t="s">
        <v>313</v>
      </c>
      <c r="F517" s="174" t="s">
        <v>1177</v>
      </c>
      <c r="G517" s="175" t="s">
        <v>1178</v>
      </c>
      <c r="H517" s="384">
        <v>368.5</v>
      </c>
      <c r="I517" s="176">
        <v>72</v>
      </c>
      <c r="J517" s="166" t="s">
        <v>19</v>
      </c>
      <c r="K517" s="127" t="s">
        <v>1921</v>
      </c>
      <c r="L517" s="1"/>
      <c r="M517" s="177">
        <f t="shared" si="65"/>
        <v>369</v>
      </c>
      <c r="N517" s="2">
        <v>25.83</v>
      </c>
      <c r="O517" s="169"/>
      <c r="P517" s="178">
        <f t="shared" si="64"/>
        <v>25.83</v>
      </c>
      <c r="Q517" s="179">
        <f t="shared" si="66"/>
        <v>9531.269999999999</v>
      </c>
      <c r="R517" s="127"/>
      <c r="S517" s="158"/>
    </row>
    <row r="518" spans="1:19" ht="32.25" customHeight="1">
      <c r="A518" s="171">
        <v>473</v>
      </c>
      <c r="B518" s="260" t="s">
        <v>1183</v>
      </c>
      <c r="C518" s="40" t="s">
        <v>1184</v>
      </c>
      <c r="D518" s="15">
        <v>11717</v>
      </c>
      <c r="E518" s="173" t="s">
        <v>313</v>
      </c>
      <c r="F518" s="174" t="s">
        <v>1185</v>
      </c>
      <c r="G518" s="175"/>
      <c r="H518" s="384">
        <v>64.5</v>
      </c>
      <c r="I518" s="176">
        <v>64</v>
      </c>
      <c r="J518" s="166" t="s">
        <v>19</v>
      </c>
      <c r="K518" s="127" t="s">
        <v>1921</v>
      </c>
      <c r="L518" s="1"/>
      <c r="M518" s="177">
        <f t="shared" si="65"/>
        <v>65</v>
      </c>
      <c r="N518" s="2">
        <v>31.55</v>
      </c>
      <c r="O518" s="169"/>
      <c r="P518" s="178">
        <f t="shared" si="64"/>
        <v>31.55</v>
      </c>
      <c r="Q518" s="179">
        <f t="shared" si="66"/>
        <v>2050.75</v>
      </c>
      <c r="R518" s="127"/>
      <c r="S518" s="158"/>
    </row>
    <row r="519" spans="1:19" ht="32.25" customHeight="1">
      <c r="A519" s="171">
        <v>474</v>
      </c>
      <c r="B519" s="260" t="s">
        <v>1186</v>
      </c>
      <c r="C519" s="25" t="s">
        <v>1187</v>
      </c>
      <c r="D519" s="15" t="s">
        <v>1716</v>
      </c>
      <c r="E519" s="173" t="s">
        <v>313</v>
      </c>
      <c r="F519" s="174" t="s">
        <v>1185</v>
      </c>
      <c r="G519" s="175"/>
      <c r="H519" s="384">
        <v>79</v>
      </c>
      <c r="I519" s="176">
        <v>64</v>
      </c>
      <c r="J519" s="166" t="s">
        <v>19</v>
      </c>
      <c r="K519" s="127" t="s">
        <v>1921</v>
      </c>
      <c r="L519" s="1"/>
      <c r="M519" s="177">
        <f t="shared" si="65"/>
        <v>79</v>
      </c>
      <c r="N519" s="2">
        <v>31.55</v>
      </c>
      <c r="O519" s="169"/>
      <c r="P519" s="178">
        <f t="shared" si="64"/>
        <v>31.55</v>
      </c>
      <c r="Q519" s="179">
        <f t="shared" si="66"/>
        <v>2492.4500000000003</v>
      </c>
      <c r="R519" s="127"/>
      <c r="S519" s="158"/>
    </row>
    <row r="520" spans="1:19" ht="32.25" customHeight="1">
      <c r="A520" s="171">
        <v>475</v>
      </c>
      <c r="B520" s="260" t="s">
        <v>1188</v>
      </c>
      <c r="C520" s="25" t="s">
        <v>1189</v>
      </c>
      <c r="D520" s="15">
        <v>11729</v>
      </c>
      <c r="E520" s="173" t="s">
        <v>313</v>
      </c>
      <c r="F520" s="174" t="s">
        <v>1185</v>
      </c>
      <c r="G520" s="175"/>
      <c r="H520" s="384">
        <v>385</v>
      </c>
      <c r="I520" s="176">
        <v>64</v>
      </c>
      <c r="J520" s="166" t="s">
        <v>19</v>
      </c>
      <c r="K520" s="127" t="s">
        <v>1921</v>
      </c>
      <c r="L520" s="1"/>
      <c r="M520" s="177">
        <f t="shared" si="65"/>
        <v>385</v>
      </c>
      <c r="N520" s="2">
        <v>31.55</v>
      </c>
      <c r="O520" s="169"/>
      <c r="P520" s="178">
        <f t="shared" si="64"/>
        <v>31.55</v>
      </c>
      <c r="Q520" s="179">
        <f t="shared" si="66"/>
        <v>12146.75</v>
      </c>
      <c r="R520" s="127"/>
      <c r="S520" s="158"/>
    </row>
    <row r="521" spans="1:19" ht="32.25" customHeight="1">
      <c r="A521" s="171">
        <v>476</v>
      </c>
      <c r="B521" s="260" t="s">
        <v>1190</v>
      </c>
      <c r="C521" s="40" t="s">
        <v>1191</v>
      </c>
      <c r="D521" s="15">
        <v>11747</v>
      </c>
      <c r="E521" s="173" t="s">
        <v>313</v>
      </c>
      <c r="F521" s="174" t="s">
        <v>1185</v>
      </c>
      <c r="G521" s="175"/>
      <c r="H521" s="384">
        <v>71.5</v>
      </c>
      <c r="I521" s="176">
        <v>64</v>
      </c>
      <c r="J521" s="166" t="s">
        <v>19</v>
      </c>
      <c r="K521" s="127" t="s">
        <v>1921</v>
      </c>
      <c r="L521" s="1"/>
      <c r="M521" s="177">
        <f t="shared" si="65"/>
        <v>72</v>
      </c>
      <c r="N521" s="2">
        <v>31.55</v>
      </c>
      <c r="O521" s="169"/>
      <c r="P521" s="178">
        <f t="shared" si="64"/>
        <v>31.55</v>
      </c>
      <c r="Q521" s="179">
        <f t="shared" si="66"/>
        <v>2271.6</v>
      </c>
      <c r="R521" s="127"/>
      <c r="S521" s="158"/>
    </row>
    <row r="522" spans="1:19" ht="32.25" customHeight="1">
      <c r="A522" s="171">
        <v>477</v>
      </c>
      <c r="B522" s="260" t="s">
        <v>1192</v>
      </c>
      <c r="C522" s="34" t="s">
        <v>1193</v>
      </c>
      <c r="D522" s="15">
        <v>11769</v>
      </c>
      <c r="E522" s="173" t="s">
        <v>313</v>
      </c>
      <c r="F522" s="174" t="s">
        <v>1194</v>
      </c>
      <c r="G522" s="175"/>
      <c r="H522" s="384">
        <v>601.5</v>
      </c>
      <c r="I522" s="176">
        <v>60</v>
      </c>
      <c r="J522" s="166" t="s">
        <v>19</v>
      </c>
      <c r="K522" s="127" t="s">
        <v>1921</v>
      </c>
      <c r="L522" s="1"/>
      <c r="M522" s="177">
        <f t="shared" si="65"/>
        <v>602</v>
      </c>
      <c r="N522" s="2">
        <v>18.7</v>
      </c>
      <c r="O522" s="169"/>
      <c r="P522" s="178">
        <f t="shared" si="64"/>
        <v>18.7</v>
      </c>
      <c r="Q522" s="179">
        <f t="shared" si="66"/>
        <v>11257.4</v>
      </c>
      <c r="R522" s="127"/>
      <c r="S522" s="158"/>
    </row>
    <row r="523" spans="1:19" ht="32.25" customHeight="1">
      <c r="A523" s="171">
        <v>478</v>
      </c>
      <c r="B523" s="260" t="s">
        <v>1195</v>
      </c>
      <c r="C523" s="25" t="s">
        <v>1196</v>
      </c>
      <c r="D523" s="15">
        <v>11770</v>
      </c>
      <c r="E523" s="173" t="s">
        <v>313</v>
      </c>
      <c r="F523" s="174" t="s">
        <v>1194</v>
      </c>
      <c r="G523" s="175"/>
      <c r="H523" s="384">
        <v>1656</v>
      </c>
      <c r="I523" s="176">
        <v>60</v>
      </c>
      <c r="J523" s="166" t="s">
        <v>19</v>
      </c>
      <c r="K523" s="127" t="s">
        <v>1921</v>
      </c>
      <c r="L523" s="1"/>
      <c r="M523" s="177">
        <f t="shared" si="65"/>
        <v>1656</v>
      </c>
      <c r="N523" s="2">
        <v>18.7</v>
      </c>
      <c r="O523" s="169"/>
      <c r="P523" s="178">
        <f t="shared" si="64"/>
        <v>18.7</v>
      </c>
      <c r="Q523" s="179">
        <f t="shared" si="66"/>
        <v>30967.199999999997</v>
      </c>
      <c r="R523" s="127"/>
      <c r="S523" s="158"/>
    </row>
    <row r="524" spans="1:19" ht="32.25" customHeight="1">
      <c r="A524" s="171">
        <v>479</v>
      </c>
      <c r="B524" s="260" t="s">
        <v>1197</v>
      </c>
      <c r="C524" s="25" t="s">
        <v>1198</v>
      </c>
      <c r="D524" s="15">
        <v>11728</v>
      </c>
      <c r="E524" s="173" t="s">
        <v>313</v>
      </c>
      <c r="F524" s="174" t="s">
        <v>1194</v>
      </c>
      <c r="G524" s="175"/>
      <c r="H524" s="384">
        <v>366.5</v>
      </c>
      <c r="I524" s="176">
        <v>60</v>
      </c>
      <c r="J524" s="166" t="s">
        <v>19</v>
      </c>
      <c r="K524" s="127" t="s">
        <v>1921</v>
      </c>
      <c r="L524" s="1"/>
      <c r="M524" s="177">
        <f t="shared" si="65"/>
        <v>367</v>
      </c>
      <c r="N524" s="2">
        <v>18.7</v>
      </c>
      <c r="O524" s="169"/>
      <c r="P524" s="178">
        <f t="shared" si="64"/>
        <v>18.7</v>
      </c>
      <c r="Q524" s="179">
        <f t="shared" si="66"/>
        <v>6862.9</v>
      </c>
      <c r="R524" s="127"/>
      <c r="S524" s="158"/>
    </row>
    <row r="525" spans="1:19" ht="32.25" customHeight="1">
      <c r="A525" s="171">
        <v>480</v>
      </c>
      <c r="B525" s="260" t="s">
        <v>1199</v>
      </c>
      <c r="C525" s="34" t="s">
        <v>1200</v>
      </c>
      <c r="D525" s="15">
        <v>11702</v>
      </c>
      <c r="E525" s="173" t="s">
        <v>313</v>
      </c>
      <c r="F525" s="174" t="s">
        <v>1201</v>
      </c>
      <c r="G525" s="175"/>
      <c r="H525" s="384">
        <v>271</v>
      </c>
      <c r="I525" s="176">
        <v>60</v>
      </c>
      <c r="J525" s="166" t="s">
        <v>19</v>
      </c>
      <c r="K525" s="127" t="s">
        <v>1921</v>
      </c>
      <c r="L525" s="1"/>
      <c r="M525" s="177">
        <f t="shared" si="65"/>
        <v>271</v>
      </c>
      <c r="N525" s="2">
        <v>18.7</v>
      </c>
      <c r="O525" s="169"/>
      <c r="P525" s="178">
        <f t="shared" si="64"/>
        <v>18.7</v>
      </c>
      <c r="Q525" s="179">
        <f t="shared" si="66"/>
        <v>5067.7</v>
      </c>
      <c r="R525" s="127"/>
      <c r="S525" s="158"/>
    </row>
    <row r="526" spans="1:19" ht="32.25" customHeight="1">
      <c r="A526" s="171">
        <v>481</v>
      </c>
      <c r="B526" s="260" t="s">
        <v>1202</v>
      </c>
      <c r="C526" s="25" t="s">
        <v>1203</v>
      </c>
      <c r="D526" s="15">
        <v>11749</v>
      </c>
      <c r="E526" s="173" t="s">
        <v>313</v>
      </c>
      <c r="F526" s="174" t="s">
        <v>1169</v>
      </c>
      <c r="G526" s="175" t="s">
        <v>1180</v>
      </c>
      <c r="H526" s="384">
        <v>251</v>
      </c>
      <c r="I526" s="176">
        <v>104</v>
      </c>
      <c r="J526" s="166" t="s">
        <v>19</v>
      </c>
      <c r="K526" s="127" t="s">
        <v>1921</v>
      </c>
      <c r="L526" s="1"/>
      <c r="M526" s="177">
        <f t="shared" si="65"/>
        <v>251</v>
      </c>
      <c r="N526" s="2">
        <v>32.41</v>
      </c>
      <c r="O526" s="169"/>
      <c r="P526" s="178">
        <f t="shared" si="64"/>
        <v>32.41</v>
      </c>
      <c r="Q526" s="179">
        <f t="shared" si="66"/>
        <v>8134.909999999999</v>
      </c>
      <c r="R526" s="127"/>
      <c r="S526" s="158"/>
    </row>
    <row r="527" spans="1:19" ht="32.25" customHeight="1">
      <c r="A527" s="171">
        <v>482</v>
      </c>
      <c r="B527" s="260" t="s">
        <v>1204</v>
      </c>
      <c r="C527" s="25" t="s">
        <v>1205</v>
      </c>
      <c r="D527" s="15">
        <v>11782</v>
      </c>
      <c r="E527" s="173" t="s">
        <v>313</v>
      </c>
      <c r="F527" s="174" t="s">
        <v>1169</v>
      </c>
      <c r="G527" s="175" t="s">
        <v>1180</v>
      </c>
      <c r="H527" s="384">
        <v>557.5</v>
      </c>
      <c r="I527" s="176">
        <v>104</v>
      </c>
      <c r="J527" s="166" t="s">
        <v>19</v>
      </c>
      <c r="K527" s="127" t="s">
        <v>1921</v>
      </c>
      <c r="L527" s="1"/>
      <c r="M527" s="177">
        <f t="shared" si="65"/>
        <v>558</v>
      </c>
      <c r="N527" s="2">
        <v>32.41</v>
      </c>
      <c r="O527" s="169"/>
      <c r="P527" s="178">
        <f t="shared" si="64"/>
        <v>32.41</v>
      </c>
      <c r="Q527" s="179">
        <f t="shared" si="66"/>
        <v>18084.78</v>
      </c>
      <c r="R527" s="127"/>
      <c r="S527" s="158"/>
    </row>
    <row r="528" spans="1:19" ht="32.25" customHeight="1">
      <c r="A528" s="171">
        <v>483</v>
      </c>
      <c r="B528" s="260" t="s">
        <v>1206</v>
      </c>
      <c r="C528" s="28" t="s">
        <v>1207</v>
      </c>
      <c r="D528" s="15">
        <v>20437</v>
      </c>
      <c r="E528" s="173" t="s">
        <v>313</v>
      </c>
      <c r="F528" s="174" t="s">
        <v>916</v>
      </c>
      <c r="G528" s="175" t="s">
        <v>1208</v>
      </c>
      <c r="H528" s="384">
        <v>1070.5</v>
      </c>
      <c r="I528" s="176">
        <v>128</v>
      </c>
      <c r="J528" s="166" t="s">
        <v>19</v>
      </c>
      <c r="K528" s="127" t="s">
        <v>1921</v>
      </c>
      <c r="L528" s="1"/>
      <c r="M528" s="177">
        <f t="shared" si="65"/>
        <v>1071</v>
      </c>
      <c r="N528" s="2">
        <v>21.97</v>
      </c>
      <c r="O528" s="169"/>
      <c r="P528" s="178">
        <f t="shared" si="64"/>
        <v>21.97</v>
      </c>
      <c r="Q528" s="179">
        <f t="shared" si="66"/>
        <v>23529.87</v>
      </c>
      <c r="R528" s="127"/>
      <c r="S528" s="158"/>
    </row>
    <row r="529" spans="1:19" ht="32.25" customHeight="1">
      <c r="A529" s="171">
        <v>484</v>
      </c>
      <c r="B529" s="260" t="s">
        <v>1209</v>
      </c>
      <c r="C529" s="25" t="s">
        <v>1210</v>
      </c>
      <c r="D529" s="7">
        <v>11262</v>
      </c>
      <c r="E529" s="173" t="s">
        <v>313</v>
      </c>
      <c r="F529" s="174" t="s">
        <v>1211</v>
      </c>
      <c r="G529" s="175" t="s">
        <v>1212</v>
      </c>
      <c r="H529" s="384">
        <v>326</v>
      </c>
      <c r="I529" s="176">
        <v>80</v>
      </c>
      <c r="J529" s="166" t="s">
        <v>19</v>
      </c>
      <c r="K529" s="127" t="s">
        <v>1922</v>
      </c>
      <c r="L529" s="1"/>
      <c r="M529" s="177">
        <f t="shared" si="65"/>
        <v>326</v>
      </c>
      <c r="N529" s="2">
        <v>24.88</v>
      </c>
      <c r="O529" s="169"/>
      <c r="P529" s="178">
        <f t="shared" si="64"/>
        <v>24.88</v>
      </c>
      <c r="Q529" s="179">
        <f t="shared" si="66"/>
        <v>8110.88</v>
      </c>
      <c r="R529" s="127"/>
      <c r="S529" s="158"/>
    </row>
    <row r="530" spans="1:19" ht="32.25" customHeight="1">
      <c r="A530" s="171">
        <v>485</v>
      </c>
      <c r="B530" s="260" t="s">
        <v>1213</v>
      </c>
      <c r="C530" s="25" t="s">
        <v>1214</v>
      </c>
      <c r="D530" s="7">
        <v>10725</v>
      </c>
      <c r="E530" s="173" t="s">
        <v>313</v>
      </c>
      <c r="F530" s="174" t="s">
        <v>1215</v>
      </c>
      <c r="G530" s="175" t="s">
        <v>1178</v>
      </c>
      <c r="H530" s="384">
        <v>99.5</v>
      </c>
      <c r="I530" s="176">
        <v>80</v>
      </c>
      <c r="J530" s="166" t="s">
        <v>19</v>
      </c>
      <c r="K530" s="127" t="s">
        <v>1922</v>
      </c>
      <c r="L530" s="1"/>
      <c r="M530" s="177">
        <f t="shared" si="65"/>
        <v>100</v>
      </c>
      <c r="N530" s="2">
        <v>24.88</v>
      </c>
      <c r="O530" s="169"/>
      <c r="P530" s="178">
        <f t="shared" si="64"/>
        <v>24.88</v>
      </c>
      <c r="Q530" s="179">
        <f t="shared" si="66"/>
        <v>2488</v>
      </c>
      <c r="R530" s="127"/>
      <c r="S530" s="158"/>
    </row>
    <row r="531" spans="1:19" ht="32.25" customHeight="1">
      <c r="A531" s="171">
        <v>486</v>
      </c>
      <c r="B531" s="260" t="s">
        <v>1216</v>
      </c>
      <c r="C531" s="25" t="s">
        <v>1217</v>
      </c>
      <c r="D531" s="15">
        <v>11723</v>
      </c>
      <c r="E531" s="173" t="s">
        <v>313</v>
      </c>
      <c r="F531" s="174" t="s">
        <v>1218</v>
      </c>
      <c r="G531" s="175" t="s">
        <v>1176</v>
      </c>
      <c r="H531" s="384">
        <v>979.5</v>
      </c>
      <c r="I531" s="176">
        <v>72</v>
      </c>
      <c r="J531" s="166" t="s">
        <v>19</v>
      </c>
      <c r="K531" s="127" t="s">
        <v>1921</v>
      </c>
      <c r="L531" s="1"/>
      <c r="M531" s="177">
        <f t="shared" si="65"/>
        <v>980</v>
      </c>
      <c r="N531" s="2">
        <v>22.44</v>
      </c>
      <c r="O531" s="169"/>
      <c r="P531" s="178">
        <f t="shared" si="64"/>
        <v>22.44</v>
      </c>
      <c r="Q531" s="179">
        <f t="shared" si="66"/>
        <v>21991.2</v>
      </c>
      <c r="R531" s="127"/>
      <c r="S531" s="158"/>
    </row>
    <row r="532" spans="1:19" ht="32.25" customHeight="1">
      <c r="A532" s="171">
        <v>487</v>
      </c>
      <c r="B532" s="260" t="s">
        <v>1219</v>
      </c>
      <c r="C532" s="25" t="s">
        <v>1220</v>
      </c>
      <c r="D532" s="15">
        <v>11715</v>
      </c>
      <c r="E532" s="173" t="s">
        <v>313</v>
      </c>
      <c r="F532" s="174" t="s">
        <v>1218</v>
      </c>
      <c r="G532" s="175" t="s">
        <v>1176</v>
      </c>
      <c r="H532" s="384">
        <v>152</v>
      </c>
      <c r="I532" s="176">
        <v>72</v>
      </c>
      <c r="J532" s="166" t="s">
        <v>19</v>
      </c>
      <c r="K532" s="127" t="s">
        <v>1921</v>
      </c>
      <c r="L532" s="1"/>
      <c r="M532" s="177">
        <f t="shared" si="65"/>
        <v>152</v>
      </c>
      <c r="N532" s="2">
        <v>22.44</v>
      </c>
      <c r="O532" s="169"/>
      <c r="P532" s="178">
        <f t="shared" si="64"/>
        <v>22.44</v>
      </c>
      <c r="Q532" s="179">
        <f t="shared" si="66"/>
        <v>3410.88</v>
      </c>
      <c r="R532" s="127"/>
      <c r="S532" s="158"/>
    </row>
    <row r="533" spans="1:19" ht="32.25" customHeight="1">
      <c r="A533" s="171">
        <v>488</v>
      </c>
      <c r="B533" s="260" t="s">
        <v>1221</v>
      </c>
      <c r="C533" s="25" t="s">
        <v>1222</v>
      </c>
      <c r="D533" s="7">
        <v>11792</v>
      </c>
      <c r="E533" s="173" t="s">
        <v>313</v>
      </c>
      <c r="F533" s="174" t="s">
        <v>1218</v>
      </c>
      <c r="G533" s="175" t="s">
        <v>1176</v>
      </c>
      <c r="H533" s="384">
        <v>1250</v>
      </c>
      <c r="I533" s="176">
        <v>72</v>
      </c>
      <c r="J533" s="166" t="s">
        <v>19</v>
      </c>
      <c r="K533" s="127" t="s">
        <v>1921</v>
      </c>
      <c r="L533" s="1"/>
      <c r="M533" s="177">
        <f t="shared" si="65"/>
        <v>1250</v>
      </c>
      <c r="N533" s="2">
        <v>22.44</v>
      </c>
      <c r="O533" s="169"/>
      <c r="P533" s="178">
        <f t="shared" si="64"/>
        <v>22.44</v>
      </c>
      <c r="Q533" s="179">
        <f t="shared" si="66"/>
        <v>28050</v>
      </c>
      <c r="R533" s="127"/>
      <c r="S533" s="158"/>
    </row>
    <row r="534" spans="1:19" ht="32.25" customHeight="1">
      <c r="A534" s="171">
        <v>489</v>
      </c>
      <c r="B534" s="260" t="s">
        <v>1223</v>
      </c>
      <c r="C534" s="25" t="s">
        <v>1224</v>
      </c>
      <c r="D534" s="7">
        <v>11803</v>
      </c>
      <c r="E534" s="173" t="s">
        <v>313</v>
      </c>
      <c r="F534" s="174" t="s">
        <v>1218</v>
      </c>
      <c r="G534" s="175" t="s">
        <v>1176</v>
      </c>
      <c r="H534" s="384">
        <v>439</v>
      </c>
      <c r="I534" s="176">
        <v>72</v>
      </c>
      <c r="J534" s="166" t="s">
        <v>19</v>
      </c>
      <c r="K534" s="127" t="s">
        <v>1921</v>
      </c>
      <c r="L534" s="1"/>
      <c r="M534" s="177">
        <f t="shared" si="65"/>
        <v>439</v>
      </c>
      <c r="N534" s="2">
        <v>22.44</v>
      </c>
      <c r="O534" s="169"/>
      <c r="P534" s="178">
        <f t="shared" si="64"/>
        <v>22.44</v>
      </c>
      <c r="Q534" s="179">
        <f t="shared" si="66"/>
        <v>9851.16</v>
      </c>
      <c r="R534" s="127"/>
      <c r="S534" s="158"/>
    </row>
    <row r="535" spans="1:19" ht="32.25" customHeight="1">
      <c r="A535" s="171">
        <v>490</v>
      </c>
      <c r="B535" s="260" t="s">
        <v>1225</v>
      </c>
      <c r="C535" s="25" t="s">
        <v>1226</v>
      </c>
      <c r="D535" s="7">
        <v>11745</v>
      </c>
      <c r="E535" s="173" t="s">
        <v>313</v>
      </c>
      <c r="F535" s="174" t="s">
        <v>1218</v>
      </c>
      <c r="G535" s="175" t="s">
        <v>1176</v>
      </c>
      <c r="H535" s="384">
        <v>123.5</v>
      </c>
      <c r="I535" s="176">
        <v>72</v>
      </c>
      <c r="J535" s="166" t="s">
        <v>19</v>
      </c>
      <c r="K535" s="127" t="s">
        <v>1921</v>
      </c>
      <c r="L535" s="1"/>
      <c r="M535" s="177">
        <f aca="true" t="shared" si="67" ref="M535:M542">ROUND(IF(ISBLANK(L535)=TRUE,H535,(H535*I535)/L535),0)</f>
        <v>124</v>
      </c>
      <c r="N535" s="2">
        <v>22.79</v>
      </c>
      <c r="O535" s="169"/>
      <c r="P535" s="178">
        <f t="shared" si="64"/>
        <v>22.79</v>
      </c>
      <c r="Q535" s="179">
        <f t="shared" si="66"/>
        <v>2825.96</v>
      </c>
      <c r="R535" s="127"/>
      <c r="S535" s="158"/>
    </row>
    <row r="536" spans="1:19" ht="32.25" customHeight="1">
      <c r="A536" s="171">
        <v>491</v>
      </c>
      <c r="B536" s="335" t="s">
        <v>1227</v>
      </c>
      <c r="C536" s="25" t="s">
        <v>1228</v>
      </c>
      <c r="D536" s="7">
        <v>11718</v>
      </c>
      <c r="E536" s="249" t="s">
        <v>313</v>
      </c>
      <c r="F536" s="271" t="s">
        <v>1229</v>
      </c>
      <c r="G536" s="175" t="s">
        <v>1230</v>
      </c>
      <c r="H536" s="384">
        <v>178.5</v>
      </c>
      <c r="I536" s="176">
        <v>104</v>
      </c>
      <c r="J536" s="166" t="s">
        <v>19</v>
      </c>
      <c r="K536" s="127" t="s">
        <v>1921</v>
      </c>
      <c r="L536" s="1"/>
      <c r="M536" s="177">
        <f t="shared" si="67"/>
        <v>179</v>
      </c>
      <c r="N536" s="2">
        <v>32.41</v>
      </c>
      <c r="O536" s="169"/>
      <c r="P536" s="178">
        <f t="shared" si="64"/>
        <v>32.41</v>
      </c>
      <c r="Q536" s="179">
        <f t="shared" si="66"/>
        <v>5801.389999999999</v>
      </c>
      <c r="R536" s="127"/>
      <c r="S536" s="158"/>
    </row>
    <row r="537" spans="1:19" ht="32.25" customHeight="1">
      <c r="A537" s="171">
        <v>492</v>
      </c>
      <c r="B537" s="336" t="s">
        <v>1231</v>
      </c>
      <c r="C537" s="30" t="s">
        <v>1232</v>
      </c>
      <c r="D537" s="7">
        <v>11841</v>
      </c>
      <c r="E537" s="173" t="s">
        <v>313</v>
      </c>
      <c r="F537" s="174" t="s">
        <v>1233</v>
      </c>
      <c r="G537" s="175" t="s">
        <v>1234</v>
      </c>
      <c r="H537" s="384">
        <v>57</v>
      </c>
      <c r="I537" s="176">
        <v>104</v>
      </c>
      <c r="J537" s="166" t="s">
        <v>19</v>
      </c>
      <c r="K537" s="127" t="s">
        <v>1921</v>
      </c>
      <c r="L537" s="1"/>
      <c r="M537" s="177">
        <f t="shared" si="67"/>
        <v>57</v>
      </c>
      <c r="N537" s="2">
        <v>32.41</v>
      </c>
      <c r="O537" s="169"/>
      <c r="P537" s="178">
        <f t="shared" si="64"/>
        <v>32.41</v>
      </c>
      <c r="Q537" s="179">
        <f t="shared" si="66"/>
        <v>1847.37</v>
      </c>
      <c r="R537" s="127"/>
      <c r="S537" s="158"/>
    </row>
    <row r="538" spans="1:19" ht="32.25" customHeight="1">
      <c r="A538" s="171">
        <v>493</v>
      </c>
      <c r="B538" s="337" t="s">
        <v>1235</v>
      </c>
      <c r="C538" s="30" t="s">
        <v>1236</v>
      </c>
      <c r="D538" s="7">
        <v>11805</v>
      </c>
      <c r="E538" s="173" t="s">
        <v>313</v>
      </c>
      <c r="F538" s="174" t="s">
        <v>1237</v>
      </c>
      <c r="G538" s="175"/>
      <c r="H538" s="384">
        <v>346</v>
      </c>
      <c r="I538" s="176">
        <v>72</v>
      </c>
      <c r="J538" s="166" t="s">
        <v>19</v>
      </c>
      <c r="K538" s="127" t="s">
        <v>1921</v>
      </c>
      <c r="L538" s="1"/>
      <c r="M538" s="177">
        <f t="shared" si="67"/>
        <v>346</v>
      </c>
      <c r="N538" s="2">
        <v>22.44</v>
      </c>
      <c r="O538" s="169"/>
      <c r="P538" s="178">
        <f t="shared" si="64"/>
        <v>22.44</v>
      </c>
      <c r="Q538" s="179">
        <f t="shared" si="66"/>
        <v>7764.240000000001</v>
      </c>
      <c r="R538" s="127" t="s">
        <v>1848</v>
      </c>
      <c r="S538" s="158"/>
    </row>
    <row r="539" spans="1:19" ht="32.25" customHeight="1">
      <c r="A539" s="171">
        <v>494</v>
      </c>
      <c r="B539" s="260" t="s">
        <v>1238</v>
      </c>
      <c r="C539" s="25" t="s">
        <v>1239</v>
      </c>
      <c r="D539" s="7">
        <v>99734</v>
      </c>
      <c r="E539" s="173" t="s">
        <v>313</v>
      </c>
      <c r="F539" s="174" t="s">
        <v>1240</v>
      </c>
      <c r="G539" s="175" t="s">
        <v>1178</v>
      </c>
      <c r="H539" s="384">
        <v>261.5</v>
      </c>
      <c r="I539" s="176">
        <v>104</v>
      </c>
      <c r="J539" s="166" t="s">
        <v>19</v>
      </c>
      <c r="K539" s="127" t="s">
        <v>1921</v>
      </c>
      <c r="L539" s="1"/>
      <c r="M539" s="177">
        <f t="shared" si="67"/>
        <v>262</v>
      </c>
      <c r="N539" s="2">
        <v>32.41</v>
      </c>
      <c r="O539" s="169"/>
      <c r="P539" s="178">
        <f t="shared" si="64"/>
        <v>32.41</v>
      </c>
      <c r="Q539" s="179">
        <f t="shared" si="66"/>
        <v>8491.419999999998</v>
      </c>
      <c r="R539" s="127"/>
      <c r="S539" s="158"/>
    </row>
    <row r="540" spans="1:19" ht="32.25" customHeight="1">
      <c r="A540" s="171">
        <v>495</v>
      </c>
      <c r="B540" s="260" t="s">
        <v>1241</v>
      </c>
      <c r="C540" s="25" t="s">
        <v>1242</v>
      </c>
      <c r="D540" s="7">
        <v>11734</v>
      </c>
      <c r="E540" s="173" t="s">
        <v>313</v>
      </c>
      <c r="F540" s="174" t="s">
        <v>1243</v>
      </c>
      <c r="G540" s="175" t="s">
        <v>134</v>
      </c>
      <c r="H540" s="384">
        <v>223.5</v>
      </c>
      <c r="I540" s="176">
        <v>120</v>
      </c>
      <c r="J540" s="166" t="s">
        <v>19</v>
      </c>
      <c r="K540" s="127" t="s">
        <v>1921</v>
      </c>
      <c r="L540" s="1"/>
      <c r="M540" s="177">
        <f t="shared" si="67"/>
        <v>224</v>
      </c>
      <c r="N540" s="2">
        <v>22.48</v>
      </c>
      <c r="O540" s="169"/>
      <c r="P540" s="178">
        <f t="shared" si="64"/>
        <v>22.48</v>
      </c>
      <c r="Q540" s="179">
        <f t="shared" si="66"/>
        <v>5035.52</v>
      </c>
      <c r="R540" s="127"/>
      <c r="S540" s="158"/>
    </row>
    <row r="541" spans="1:19" ht="32.25" customHeight="1">
      <c r="A541" s="171">
        <v>496</v>
      </c>
      <c r="B541" s="260" t="s">
        <v>1244</v>
      </c>
      <c r="C541" s="25" t="s">
        <v>1245</v>
      </c>
      <c r="D541" s="7">
        <v>11791</v>
      </c>
      <c r="E541" s="173" t="s">
        <v>313</v>
      </c>
      <c r="F541" s="174" t="s">
        <v>1169</v>
      </c>
      <c r="G541" s="175" t="s">
        <v>1246</v>
      </c>
      <c r="H541" s="384">
        <v>125.5</v>
      </c>
      <c r="I541" s="176">
        <v>104</v>
      </c>
      <c r="J541" s="166" t="s">
        <v>19</v>
      </c>
      <c r="K541" s="127" t="s">
        <v>1921</v>
      </c>
      <c r="L541" s="1"/>
      <c r="M541" s="177">
        <f t="shared" si="67"/>
        <v>126</v>
      </c>
      <c r="N541" s="2">
        <v>32.41</v>
      </c>
      <c r="O541" s="169"/>
      <c r="P541" s="178">
        <f t="shared" si="64"/>
        <v>32.41</v>
      </c>
      <c r="Q541" s="179">
        <f t="shared" si="66"/>
        <v>4083.6599999999994</v>
      </c>
      <c r="R541" s="127"/>
      <c r="S541" s="158"/>
    </row>
    <row r="542" spans="1:19" ht="32.25" customHeight="1">
      <c r="A542" s="171">
        <v>497</v>
      </c>
      <c r="B542" s="260" t="s">
        <v>1247</v>
      </c>
      <c r="C542" s="25" t="s">
        <v>1248</v>
      </c>
      <c r="D542" s="7">
        <v>20426</v>
      </c>
      <c r="E542" s="173" t="s">
        <v>313</v>
      </c>
      <c r="F542" s="174" t="s">
        <v>1249</v>
      </c>
      <c r="G542" s="175" t="s">
        <v>1180</v>
      </c>
      <c r="H542" s="384">
        <v>1104</v>
      </c>
      <c r="I542" s="176">
        <v>72</v>
      </c>
      <c r="J542" s="166" t="s">
        <v>19</v>
      </c>
      <c r="K542" s="127" t="s">
        <v>1921</v>
      </c>
      <c r="L542" s="1"/>
      <c r="M542" s="177">
        <f t="shared" si="67"/>
        <v>1104</v>
      </c>
      <c r="N542" s="2">
        <v>22.44</v>
      </c>
      <c r="O542" s="169"/>
      <c r="P542" s="178">
        <f t="shared" si="64"/>
        <v>22.44</v>
      </c>
      <c r="Q542" s="179">
        <f t="shared" si="66"/>
        <v>24773.760000000002</v>
      </c>
      <c r="R542" s="127"/>
      <c r="S542" s="158"/>
    </row>
    <row r="543" spans="1:19" ht="32.25" customHeight="1">
      <c r="A543" s="447" t="str">
        <f>"Snacks, Misc = "&amp;DOLLAR(SUM(Q544:Q597),2)</f>
        <v>Snacks, Misc = $474,496.69</v>
      </c>
      <c r="B543" s="447"/>
      <c r="C543" s="303"/>
      <c r="D543" s="374"/>
      <c r="E543" s="304"/>
      <c r="F543" s="305"/>
      <c r="G543" s="303"/>
      <c r="H543" s="382"/>
      <c r="I543" s="153"/>
      <c r="J543" s="150"/>
      <c r="K543" s="10"/>
      <c r="L543" s="11"/>
      <c r="M543" s="155"/>
      <c r="N543" s="12"/>
      <c r="O543" s="156"/>
      <c r="P543" s="156"/>
      <c r="Q543" s="157"/>
      <c r="R543" s="10"/>
      <c r="S543" s="255"/>
    </row>
    <row r="544" spans="1:19" ht="32.25" customHeight="1">
      <c r="A544" s="171">
        <v>498</v>
      </c>
      <c r="B544" s="172" t="s">
        <v>1250</v>
      </c>
      <c r="C544" s="25" t="s">
        <v>1251</v>
      </c>
      <c r="D544" s="405">
        <v>11820</v>
      </c>
      <c r="E544" s="173" t="s">
        <v>184</v>
      </c>
      <c r="F544" s="174" t="s">
        <v>1252</v>
      </c>
      <c r="G544" s="175"/>
      <c r="H544" s="384">
        <v>86.64</v>
      </c>
      <c r="I544" s="176">
        <v>48</v>
      </c>
      <c r="J544" s="166" t="s">
        <v>19</v>
      </c>
      <c r="K544" s="127" t="s">
        <v>1923</v>
      </c>
      <c r="L544" s="1"/>
      <c r="M544" s="177">
        <f aca="true" t="shared" si="68" ref="M544:M574">ROUND(IF(ISBLANK(L544)=TRUE,H544,(H544*I544)/L544),0)</f>
        <v>87</v>
      </c>
      <c r="N544" s="2">
        <v>61.22</v>
      </c>
      <c r="O544" s="169"/>
      <c r="P544" s="178">
        <f aca="true" t="shared" si="69" ref="P544:P575">IF((ISBLANK(N544)=FALSE),(N544-O544),)</f>
        <v>61.22</v>
      </c>
      <c r="Q544" s="179">
        <f aca="true" t="shared" si="70" ref="Q544:Q559">M544*N544</f>
        <v>5326.14</v>
      </c>
      <c r="R544" s="127"/>
      <c r="S544" s="158"/>
    </row>
    <row r="545" spans="1:19" ht="32.25" customHeight="1">
      <c r="A545" s="171">
        <v>499</v>
      </c>
      <c r="B545" s="172" t="s">
        <v>1253</v>
      </c>
      <c r="C545" s="25" t="s">
        <v>1254</v>
      </c>
      <c r="D545" s="407">
        <v>11821</v>
      </c>
      <c r="E545" s="173" t="s">
        <v>184</v>
      </c>
      <c r="F545" s="174" t="s">
        <v>1252</v>
      </c>
      <c r="G545" s="175"/>
      <c r="H545" s="384">
        <v>133.76</v>
      </c>
      <c r="I545" s="176">
        <v>48</v>
      </c>
      <c r="J545" s="166" t="s">
        <v>19</v>
      </c>
      <c r="K545" s="127" t="s">
        <v>1923</v>
      </c>
      <c r="L545" s="1"/>
      <c r="M545" s="177">
        <f t="shared" si="68"/>
        <v>134</v>
      </c>
      <c r="N545" s="2">
        <v>61.22</v>
      </c>
      <c r="O545" s="169"/>
      <c r="P545" s="178">
        <f t="shared" si="69"/>
        <v>61.22</v>
      </c>
      <c r="Q545" s="179">
        <f t="shared" si="70"/>
        <v>8203.48</v>
      </c>
      <c r="R545" s="127"/>
      <c r="S545" s="158"/>
    </row>
    <row r="546" spans="1:19" ht="32.25" customHeight="1">
      <c r="A546" s="171">
        <v>500</v>
      </c>
      <c r="B546" s="172" t="s">
        <v>1255</v>
      </c>
      <c r="C546" s="25" t="s">
        <v>1256</v>
      </c>
      <c r="D546" s="407">
        <v>10134</v>
      </c>
      <c r="E546" s="173" t="s">
        <v>132</v>
      </c>
      <c r="F546" s="174" t="s">
        <v>1257</v>
      </c>
      <c r="G546" s="175" t="s">
        <v>1258</v>
      </c>
      <c r="H546" s="384">
        <v>345.04</v>
      </c>
      <c r="I546" s="176">
        <v>96</v>
      </c>
      <c r="J546" s="166" t="s">
        <v>19</v>
      </c>
      <c r="K546" s="127" t="s">
        <v>1729</v>
      </c>
      <c r="L546" s="1"/>
      <c r="M546" s="177">
        <f t="shared" si="68"/>
        <v>345</v>
      </c>
      <c r="N546" s="2">
        <v>29.68</v>
      </c>
      <c r="O546" s="169"/>
      <c r="P546" s="178">
        <f t="shared" si="69"/>
        <v>29.68</v>
      </c>
      <c r="Q546" s="179">
        <f t="shared" si="70"/>
        <v>10239.6</v>
      </c>
      <c r="R546" s="127"/>
      <c r="S546" s="158"/>
    </row>
    <row r="547" spans="1:19" ht="32.25" customHeight="1">
      <c r="A547" s="171">
        <v>501</v>
      </c>
      <c r="B547" s="260" t="s">
        <v>1259</v>
      </c>
      <c r="C547" s="25" t="s">
        <v>1260</v>
      </c>
      <c r="D547" s="407">
        <v>10135</v>
      </c>
      <c r="E547" s="173" t="s">
        <v>132</v>
      </c>
      <c r="F547" s="174" t="s">
        <v>1257</v>
      </c>
      <c r="G547" s="175" t="s">
        <v>1258</v>
      </c>
      <c r="H547" s="384">
        <v>226.1</v>
      </c>
      <c r="I547" s="176">
        <v>96</v>
      </c>
      <c r="J547" s="166" t="s">
        <v>19</v>
      </c>
      <c r="K547" s="127" t="s">
        <v>1729</v>
      </c>
      <c r="L547" s="1"/>
      <c r="M547" s="177">
        <f t="shared" si="68"/>
        <v>226</v>
      </c>
      <c r="N547" s="2">
        <v>29.68</v>
      </c>
      <c r="O547" s="169"/>
      <c r="P547" s="178">
        <f t="shared" si="69"/>
        <v>29.68</v>
      </c>
      <c r="Q547" s="179">
        <f t="shared" si="70"/>
        <v>6707.68</v>
      </c>
      <c r="R547" s="127"/>
      <c r="S547" s="158"/>
    </row>
    <row r="548" spans="1:19" ht="32.25" customHeight="1">
      <c r="A548" s="171">
        <v>502</v>
      </c>
      <c r="B548" s="260" t="s">
        <v>1261</v>
      </c>
      <c r="C548" s="25" t="s">
        <v>1262</v>
      </c>
      <c r="D548" s="407">
        <v>10116</v>
      </c>
      <c r="E548" s="173" t="s">
        <v>132</v>
      </c>
      <c r="F548" s="174" t="s">
        <v>1257</v>
      </c>
      <c r="G548" s="175" t="s">
        <v>1258</v>
      </c>
      <c r="H548" s="384">
        <v>339.34000000000003</v>
      </c>
      <c r="I548" s="176">
        <v>96</v>
      </c>
      <c r="J548" s="166" t="s">
        <v>19</v>
      </c>
      <c r="K548" s="127" t="s">
        <v>1729</v>
      </c>
      <c r="L548" s="1"/>
      <c r="M548" s="177">
        <f t="shared" si="68"/>
        <v>339</v>
      </c>
      <c r="N548" s="2">
        <v>29.68</v>
      </c>
      <c r="O548" s="169"/>
      <c r="P548" s="178">
        <f t="shared" si="69"/>
        <v>29.68</v>
      </c>
      <c r="Q548" s="179">
        <f t="shared" si="70"/>
        <v>10061.52</v>
      </c>
      <c r="R548" s="127"/>
      <c r="S548" s="158"/>
    </row>
    <row r="549" spans="1:19" ht="32.25" customHeight="1">
      <c r="A549" s="171">
        <v>503</v>
      </c>
      <c r="B549" s="260" t="s">
        <v>1263</v>
      </c>
      <c r="C549" s="25" t="s">
        <v>1264</v>
      </c>
      <c r="D549" s="405">
        <v>11317</v>
      </c>
      <c r="E549" s="173" t="s">
        <v>62</v>
      </c>
      <c r="F549" s="174" t="s">
        <v>1265</v>
      </c>
      <c r="G549" s="175" t="s">
        <v>1178</v>
      </c>
      <c r="H549" s="384">
        <v>520.6</v>
      </c>
      <c r="I549" s="176">
        <v>175</v>
      </c>
      <c r="J549" s="166" t="s">
        <v>19</v>
      </c>
      <c r="K549" s="127" t="s">
        <v>1924</v>
      </c>
      <c r="L549" s="1"/>
      <c r="M549" s="177">
        <f t="shared" si="68"/>
        <v>521</v>
      </c>
      <c r="N549" s="2">
        <v>34.32</v>
      </c>
      <c r="O549" s="169"/>
      <c r="P549" s="178">
        <f t="shared" si="69"/>
        <v>34.32</v>
      </c>
      <c r="Q549" s="179">
        <f t="shared" si="70"/>
        <v>17880.72</v>
      </c>
      <c r="R549" s="127"/>
      <c r="S549" s="158"/>
    </row>
    <row r="550" spans="1:19" ht="32.25" customHeight="1">
      <c r="A550" s="171">
        <v>504</v>
      </c>
      <c r="B550" s="337" t="s">
        <v>1266</v>
      </c>
      <c r="C550" s="29" t="s">
        <v>1267</v>
      </c>
      <c r="D550" s="407">
        <v>11314</v>
      </c>
      <c r="E550" s="249" t="s">
        <v>62</v>
      </c>
      <c r="F550" s="297" t="s">
        <v>1268</v>
      </c>
      <c r="G550" s="302" t="s">
        <v>1269</v>
      </c>
      <c r="H550" s="384">
        <v>94.62</v>
      </c>
      <c r="I550" s="176">
        <v>12</v>
      </c>
      <c r="J550" s="166" t="s">
        <v>19</v>
      </c>
      <c r="K550" s="127" t="s">
        <v>1924</v>
      </c>
      <c r="L550" s="1"/>
      <c r="M550" s="177">
        <f t="shared" si="68"/>
        <v>95</v>
      </c>
      <c r="N550" s="2"/>
      <c r="O550" s="169"/>
      <c r="P550" s="178">
        <f t="shared" si="69"/>
        <v>0</v>
      </c>
      <c r="Q550" s="179">
        <f t="shared" si="70"/>
        <v>0</v>
      </c>
      <c r="R550" s="127"/>
      <c r="S550" s="158"/>
    </row>
    <row r="551" spans="1:19" ht="32.25" customHeight="1">
      <c r="A551" s="171">
        <v>505</v>
      </c>
      <c r="B551" s="260" t="s">
        <v>1270</v>
      </c>
      <c r="C551" s="29" t="s">
        <v>1271</v>
      </c>
      <c r="D551" s="407">
        <v>10153</v>
      </c>
      <c r="E551" s="173" t="s">
        <v>132</v>
      </c>
      <c r="F551" s="174" t="s">
        <v>1272</v>
      </c>
      <c r="G551" s="175" t="s">
        <v>1178</v>
      </c>
      <c r="H551" s="384">
        <v>90.44</v>
      </c>
      <c r="I551" s="176">
        <v>60</v>
      </c>
      <c r="J551" s="166" t="s">
        <v>19</v>
      </c>
      <c r="K551" s="127" t="s">
        <v>1729</v>
      </c>
      <c r="L551" s="1"/>
      <c r="M551" s="177">
        <f t="shared" si="68"/>
        <v>90</v>
      </c>
      <c r="N551" s="2">
        <v>21.78</v>
      </c>
      <c r="O551" s="169"/>
      <c r="P551" s="178">
        <f t="shared" si="69"/>
        <v>21.78</v>
      </c>
      <c r="Q551" s="179">
        <f t="shared" si="70"/>
        <v>1960.2</v>
      </c>
      <c r="R551" s="127"/>
      <c r="S551" s="158"/>
    </row>
    <row r="552" spans="1:19" ht="32.25" customHeight="1">
      <c r="A552" s="171">
        <v>506</v>
      </c>
      <c r="B552" s="260" t="s">
        <v>1273</v>
      </c>
      <c r="C552" s="25" t="s">
        <v>1274</v>
      </c>
      <c r="D552" s="407">
        <v>10151</v>
      </c>
      <c r="E552" s="173" t="s">
        <v>132</v>
      </c>
      <c r="F552" s="174" t="s">
        <v>1275</v>
      </c>
      <c r="G552" s="175" t="s">
        <v>1178</v>
      </c>
      <c r="H552" s="384">
        <v>95.38</v>
      </c>
      <c r="I552" s="176">
        <v>60</v>
      </c>
      <c r="J552" s="166" t="s">
        <v>19</v>
      </c>
      <c r="K552" s="127" t="s">
        <v>1729</v>
      </c>
      <c r="L552" s="1"/>
      <c r="M552" s="177">
        <f t="shared" si="68"/>
        <v>95</v>
      </c>
      <c r="N552" s="2">
        <v>21.78</v>
      </c>
      <c r="O552" s="169"/>
      <c r="P552" s="178">
        <f t="shared" si="69"/>
        <v>21.78</v>
      </c>
      <c r="Q552" s="179">
        <f t="shared" si="70"/>
        <v>2069.1</v>
      </c>
      <c r="R552" s="127"/>
      <c r="S552" s="158"/>
    </row>
    <row r="553" spans="1:19" ht="32.25" customHeight="1">
      <c r="A553" s="171">
        <v>507</v>
      </c>
      <c r="B553" s="260" t="s">
        <v>1276</v>
      </c>
      <c r="C553" s="25" t="s">
        <v>1277</v>
      </c>
      <c r="D553" s="407">
        <v>11382</v>
      </c>
      <c r="E553" s="173"/>
      <c r="F553" s="174" t="s">
        <v>1278</v>
      </c>
      <c r="G553" s="175"/>
      <c r="H553" s="384">
        <v>1556.48</v>
      </c>
      <c r="I553" s="176">
        <v>104</v>
      </c>
      <c r="J553" s="166" t="s">
        <v>19</v>
      </c>
      <c r="K553" s="127" t="s">
        <v>1925</v>
      </c>
      <c r="L553" s="1"/>
      <c r="M553" s="177">
        <f t="shared" si="68"/>
        <v>1556</v>
      </c>
      <c r="N553" s="2"/>
      <c r="O553" s="169"/>
      <c r="P553" s="178">
        <f t="shared" si="69"/>
        <v>0</v>
      </c>
      <c r="Q553" s="179">
        <f t="shared" si="70"/>
        <v>0</v>
      </c>
      <c r="R553" s="127"/>
      <c r="S553" s="158"/>
    </row>
    <row r="554" spans="1:19" ht="32.25" customHeight="1">
      <c r="A554" s="171">
        <v>508</v>
      </c>
      <c r="B554" s="260" t="s">
        <v>1279</v>
      </c>
      <c r="C554" s="25" t="s">
        <v>1280</v>
      </c>
      <c r="D554" s="407">
        <v>11261</v>
      </c>
      <c r="E554" s="173" t="s">
        <v>25</v>
      </c>
      <c r="F554" s="174" t="s">
        <v>1281</v>
      </c>
      <c r="G554" s="175" t="s">
        <v>1178</v>
      </c>
      <c r="H554" s="384">
        <v>311.98</v>
      </c>
      <c r="I554" s="176">
        <v>100</v>
      </c>
      <c r="J554" s="166" t="s">
        <v>19</v>
      </c>
      <c r="K554" s="127" t="s">
        <v>1926</v>
      </c>
      <c r="L554" s="1">
        <v>100</v>
      </c>
      <c r="M554" s="177">
        <f t="shared" si="68"/>
        <v>312</v>
      </c>
      <c r="N554" s="2">
        <v>31.36</v>
      </c>
      <c r="O554" s="169"/>
      <c r="P554" s="178">
        <f t="shared" si="69"/>
        <v>31.36</v>
      </c>
      <c r="Q554" s="179">
        <f t="shared" si="70"/>
        <v>9784.32</v>
      </c>
      <c r="R554" s="127"/>
      <c r="S554" s="158"/>
    </row>
    <row r="555" spans="1:19" ht="32.25" customHeight="1">
      <c r="A555" s="171">
        <v>509</v>
      </c>
      <c r="B555" s="172" t="s">
        <v>1282</v>
      </c>
      <c r="C555" s="172" t="s">
        <v>21</v>
      </c>
      <c r="D555" s="405">
        <v>11852</v>
      </c>
      <c r="E555" s="173"/>
      <c r="F555" s="174" t="s">
        <v>1283</v>
      </c>
      <c r="G555" s="175"/>
      <c r="H555" s="384">
        <v>165.3</v>
      </c>
      <c r="I555" s="176">
        <v>300</v>
      </c>
      <c r="J555" s="380" t="s">
        <v>425</v>
      </c>
      <c r="K555" s="127" t="s">
        <v>1725</v>
      </c>
      <c r="L555" s="1">
        <v>350</v>
      </c>
      <c r="M555" s="177">
        <f t="shared" si="68"/>
        <v>142</v>
      </c>
      <c r="N555" s="2">
        <v>23.22</v>
      </c>
      <c r="O555" s="169"/>
      <c r="P555" s="178">
        <f t="shared" si="69"/>
        <v>23.22</v>
      </c>
      <c r="Q555" s="179">
        <f t="shared" si="70"/>
        <v>3297.24</v>
      </c>
      <c r="R555" s="127"/>
      <c r="S555" s="158"/>
    </row>
    <row r="556" spans="1:19" ht="32.25" customHeight="1">
      <c r="A556" s="171">
        <v>510</v>
      </c>
      <c r="B556" s="172" t="s">
        <v>1284</v>
      </c>
      <c r="C556" s="34" t="s">
        <v>1285</v>
      </c>
      <c r="D556" s="7">
        <v>11458</v>
      </c>
      <c r="E556" s="173"/>
      <c r="F556" s="174" t="s">
        <v>1286</v>
      </c>
      <c r="G556" s="175"/>
      <c r="H556" s="384">
        <v>366.7</v>
      </c>
      <c r="I556" s="176">
        <v>63</v>
      </c>
      <c r="J556" s="166" t="s">
        <v>19</v>
      </c>
      <c r="K556" s="127" t="s">
        <v>1927</v>
      </c>
      <c r="L556" s="1"/>
      <c r="M556" s="177">
        <f t="shared" si="68"/>
        <v>367</v>
      </c>
      <c r="N556" s="2">
        <v>22.1</v>
      </c>
      <c r="O556" s="169"/>
      <c r="P556" s="178">
        <f t="shared" si="69"/>
        <v>22.1</v>
      </c>
      <c r="Q556" s="179">
        <f t="shared" si="70"/>
        <v>8110.700000000001</v>
      </c>
      <c r="R556" s="127"/>
      <c r="S556" s="158"/>
    </row>
    <row r="557" spans="1:19" ht="32.25" customHeight="1">
      <c r="A557" s="171">
        <v>511</v>
      </c>
      <c r="B557" s="172" t="s">
        <v>1287</v>
      </c>
      <c r="C557" s="25" t="s">
        <v>1288</v>
      </c>
      <c r="D557" s="7">
        <v>11244</v>
      </c>
      <c r="E557" s="173" t="s">
        <v>62</v>
      </c>
      <c r="F557" s="174" t="s">
        <v>1289</v>
      </c>
      <c r="G557" s="175" t="s">
        <v>622</v>
      </c>
      <c r="H557" s="384">
        <v>316.16</v>
      </c>
      <c r="I557" s="176">
        <v>150</v>
      </c>
      <c r="J557" s="166" t="s">
        <v>19</v>
      </c>
      <c r="K557" s="127" t="s">
        <v>1929</v>
      </c>
      <c r="L557" s="1">
        <v>100</v>
      </c>
      <c r="M557" s="177">
        <f t="shared" si="68"/>
        <v>474</v>
      </c>
      <c r="N557" s="2">
        <v>33.52</v>
      </c>
      <c r="O557" s="169"/>
      <c r="P557" s="178">
        <f t="shared" si="69"/>
        <v>33.52</v>
      </c>
      <c r="Q557" s="179">
        <f t="shared" si="70"/>
        <v>15888.480000000001</v>
      </c>
      <c r="R557" s="127"/>
      <c r="S557" s="158"/>
    </row>
    <row r="558" spans="1:19" ht="32.25" customHeight="1">
      <c r="A558" s="171">
        <v>512</v>
      </c>
      <c r="B558" s="260" t="s">
        <v>1290</v>
      </c>
      <c r="C558" s="25" t="s">
        <v>1291</v>
      </c>
      <c r="D558" s="7">
        <v>10276</v>
      </c>
      <c r="E558" s="173" t="s">
        <v>62</v>
      </c>
      <c r="F558" s="174" t="s">
        <v>1292</v>
      </c>
      <c r="G558" s="175" t="s">
        <v>1212</v>
      </c>
      <c r="H558" s="384">
        <v>276.64</v>
      </c>
      <c r="I558" s="176">
        <v>210</v>
      </c>
      <c r="J558" s="166" t="s">
        <v>19</v>
      </c>
      <c r="K558" s="127" t="s">
        <v>1744</v>
      </c>
      <c r="L558" s="1"/>
      <c r="M558" s="177">
        <f t="shared" si="68"/>
        <v>277</v>
      </c>
      <c r="N558" s="2">
        <v>49.36</v>
      </c>
      <c r="O558" s="169"/>
      <c r="P558" s="178">
        <f t="shared" si="69"/>
        <v>49.36</v>
      </c>
      <c r="Q558" s="179">
        <f t="shared" si="70"/>
        <v>13672.72</v>
      </c>
      <c r="R558" s="127"/>
      <c r="S558" s="158"/>
    </row>
    <row r="559" spans="1:19" ht="32.25" customHeight="1">
      <c r="A559" s="436">
        <v>513</v>
      </c>
      <c r="B559" s="448" t="s">
        <v>1293</v>
      </c>
      <c r="C559" s="25" t="s">
        <v>1294</v>
      </c>
      <c r="D559" s="450">
        <v>11245</v>
      </c>
      <c r="E559" s="440" t="s">
        <v>62</v>
      </c>
      <c r="F559" s="451" t="s">
        <v>1295</v>
      </c>
      <c r="G559" s="175" t="s">
        <v>1296</v>
      </c>
      <c r="H559" s="441">
        <v>415.72</v>
      </c>
      <c r="I559" s="443">
        <v>200</v>
      </c>
      <c r="J559" s="166" t="s">
        <v>19</v>
      </c>
      <c r="K559" s="431" t="s">
        <v>1929</v>
      </c>
      <c r="L559" s="432"/>
      <c r="M559" s="434">
        <f t="shared" si="68"/>
        <v>416</v>
      </c>
      <c r="N559" s="416">
        <v>18.56</v>
      </c>
      <c r="O559" s="418"/>
      <c r="P559" s="420">
        <f t="shared" si="69"/>
        <v>18.56</v>
      </c>
      <c r="Q559" s="422">
        <f t="shared" si="70"/>
        <v>7720.959999999999</v>
      </c>
      <c r="R559" s="424"/>
      <c r="S559" s="158"/>
    </row>
    <row r="560" spans="1:19" ht="32.25" customHeight="1">
      <c r="A560" s="436"/>
      <c r="B560" s="449"/>
      <c r="C560" s="25" t="s">
        <v>1297</v>
      </c>
      <c r="D560" s="450"/>
      <c r="E560" s="440"/>
      <c r="F560" s="452"/>
      <c r="G560" s="175" t="s">
        <v>1298</v>
      </c>
      <c r="H560" s="442" t="e">
        <v>#N/A</v>
      </c>
      <c r="I560" s="444"/>
      <c r="J560" s="166" t="s">
        <v>19</v>
      </c>
      <c r="K560" s="431"/>
      <c r="L560" s="433"/>
      <c r="M560" s="435" t="e">
        <f t="shared" si="68"/>
        <v>#N/A</v>
      </c>
      <c r="N560" s="417"/>
      <c r="O560" s="419"/>
      <c r="P560" s="421">
        <f t="shared" si="69"/>
        <v>0</v>
      </c>
      <c r="Q560" s="423"/>
      <c r="R560" s="425"/>
      <c r="S560" s="158"/>
    </row>
    <row r="561" spans="1:19" ht="32.25" customHeight="1">
      <c r="A561" s="171">
        <v>514</v>
      </c>
      <c r="B561" s="338" t="s">
        <v>1299</v>
      </c>
      <c r="C561" s="29" t="s">
        <v>1300</v>
      </c>
      <c r="D561" s="7">
        <v>11100</v>
      </c>
      <c r="E561" s="173"/>
      <c r="F561" s="289" t="s">
        <v>1301</v>
      </c>
      <c r="G561" s="175"/>
      <c r="H561" s="384">
        <v>133</v>
      </c>
      <c r="I561" s="176">
        <v>20</v>
      </c>
      <c r="J561" s="166" t="s">
        <v>19</v>
      </c>
      <c r="K561" s="127" t="s">
        <v>1928</v>
      </c>
      <c r="L561" s="1"/>
      <c r="M561" s="177">
        <f t="shared" si="68"/>
        <v>133</v>
      </c>
      <c r="N561" s="2">
        <v>18.71</v>
      </c>
      <c r="O561" s="169"/>
      <c r="P561" s="178">
        <f t="shared" si="69"/>
        <v>18.71</v>
      </c>
      <c r="Q561" s="179">
        <f aca="true" t="shared" si="71" ref="Q561:Q592">M561*N561</f>
        <v>2488.4300000000003</v>
      </c>
      <c r="R561" s="127"/>
      <c r="S561" s="158"/>
    </row>
    <row r="562" spans="1:19" ht="32.25" customHeight="1">
      <c r="A562" s="171">
        <v>515</v>
      </c>
      <c r="B562" s="260" t="s">
        <v>1302</v>
      </c>
      <c r="C562" s="25" t="s">
        <v>1303</v>
      </c>
      <c r="D562" s="7">
        <v>1376</v>
      </c>
      <c r="E562" s="173" t="s">
        <v>184</v>
      </c>
      <c r="F562" s="174" t="s">
        <v>1304</v>
      </c>
      <c r="G562" s="175" t="s">
        <v>1305</v>
      </c>
      <c r="H562" s="384">
        <v>84.36</v>
      </c>
      <c r="I562" s="176">
        <v>200</v>
      </c>
      <c r="J562" s="166" t="s">
        <v>19</v>
      </c>
      <c r="K562" s="127" t="s">
        <v>1930</v>
      </c>
      <c r="L562" s="1"/>
      <c r="M562" s="177">
        <f t="shared" si="68"/>
        <v>84</v>
      </c>
      <c r="N562" s="2">
        <v>49.44</v>
      </c>
      <c r="O562" s="169"/>
      <c r="P562" s="178">
        <f t="shared" si="69"/>
        <v>49.44</v>
      </c>
      <c r="Q562" s="179">
        <f t="shared" si="71"/>
        <v>4152.96</v>
      </c>
      <c r="R562" s="127"/>
      <c r="S562" s="158"/>
    </row>
    <row r="563" spans="1:19" ht="32.25" customHeight="1">
      <c r="A563" s="171">
        <v>516</v>
      </c>
      <c r="B563" s="260" t="s">
        <v>1306</v>
      </c>
      <c r="C563" s="25" t="s">
        <v>1307</v>
      </c>
      <c r="D563" s="15">
        <v>1375</v>
      </c>
      <c r="E563" s="173" t="s">
        <v>184</v>
      </c>
      <c r="F563" s="174" t="s">
        <v>1304</v>
      </c>
      <c r="G563" s="175" t="s">
        <v>1305</v>
      </c>
      <c r="H563" s="384">
        <v>349.6</v>
      </c>
      <c r="I563" s="176">
        <v>200</v>
      </c>
      <c r="J563" s="166" t="s">
        <v>19</v>
      </c>
      <c r="K563" s="127" t="s">
        <v>1930</v>
      </c>
      <c r="L563" s="1"/>
      <c r="M563" s="177">
        <f t="shared" si="68"/>
        <v>350</v>
      </c>
      <c r="N563" s="2">
        <v>49.44</v>
      </c>
      <c r="O563" s="169"/>
      <c r="P563" s="178">
        <f t="shared" si="69"/>
        <v>49.44</v>
      </c>
      <c r="Q563" s="179">
        <f t="shared" si="71"/>
        <v>17304</v>
      </c>
      <c r="R563" s="127"/>
      <c r="S563" s="158"/>
    </row>
    <row r="564" spans="1:19" ht="32.25" customHeight="1">
      <c r="A564" s="171">
        <v>517</v>
      </c>
      <c r="B564" s="260" t="s">
        <v>1308</v>
      </c>
      <c r="C564" s="25" t="s">
        <v>1309</v>
      </c>
      <c r="D564" s="15">
        <v>1372</v>
      </c>
      <c r="E564" s="173" t="s">
        <v>184</v>
      </c>
      <c r="F564" s="174" t="s">
        <v>1310</v>
      </c>
      <c r="G564" s="175"/>
      <c r="H564" s="384">
        <v>47.5</v>
      </c>
      <c r="I564" s="176">
        <v>96</v>
      </c>
      <c r="J564" s="166" t="s">
        <v>19</v>
      </c>
      <c r="K564" s="127" t="s">
        <v>1930</v>
      </c>
      <c r="L564" s="1"/>
      <c r="M564" s="177">
        <f t="shared" si="68"/>
        <v>48</v>
      </c>
      <c r="N564" s="2">
        <v>18.1</v>
      </c>
      <c r="O564" s="169"/>
      <c r="P564" s="178">
        <f t="shared" si="69"/>
        <v>18.1</v>
      </c>
      <c r="Q564" s="179">
        <f t="shared" si="71"/>
        <v>868.8000000000001</v>
      </c>
      <c r="R564" s="127"/>
      <c r="S564" s="158"/>
    </row>
    <row r="565" spans="1:19" ht="32.25" customHeight="1">
      <c r="A565" s="171">
        <v>518</v>
      </c>
      <c r="B565" s="260" t="s">
        <v>1311</v>
      </c>
      <c r="C565" s="25" t="s">
        <v>1312</v>
      </c>
      <c r="D565" s="7">
        <v>10670</v>
      </c>
      <c r="E565" s="173" t="s">
        <v>132</v>
      </c>
      <c r="F565" s="174" t="s">
        <v>1313</v>
      </c>
      <c r="G565" s="175" t="s">
        <v>1230</v>
      </c>
      <c r="H565" s="384">
        <v>167.58</v>
      </c>
      <c r="I565" s="176">
        <v>96</v>
      </c>
      <c r="J565" s="166" t="s">
        <v>19</v>
      </c>
      <c r="K565" s="127" t="s">
        <v>1729</v>
      </c>
      <c r="L565" s="1"/>
      <c r="M565" s="177">
        <f t="shared" si="68"/>
        <v>168</v>
      </c>
      <c r="N565" s="2">
        <v>23.92</v>
      </c>
      <c r="O565" s="169"/>
      <c r="P565" s="178">
        <f t="shared" si="69"/>
        <v>23.92</v>
      </c>
      <c r="Q565" s="179">
        <f t="shared" si="71"/>
        <v>4018.5600000000004</v>
      </c>
      <c r="R565" s="127"/>
      <c r="S565" s="158"/>
    </row>
    <row r="566" spans="1:19" ht="32.25" customHeight="1">
      <c r="A566" s="171">
        <v>519</v>
      </c>
      <c r="B566" s="260" t="s">
        <v>1314</v>
      </c>
      <c r="C566" s="25" t="s">
        <v>1315</v>
      </c>
      <c r="D566" s="7">
        <v>10691</v>
      </c>
      <c r="E566" s="173" t="s">
        <v>132</v>
      </c>
      <c r="F566" s="174" t="s">
        <v>1313</v>
      </c>
      <c r="G566" s="175" t="s">
        <v>1230</v>
      </c>
      <c r="H566" s="384">
        <v>166.06</v>
      </c>
      <c r="I566" s="176">
        <v>96</v>
      </c>
      <c r="J566" s="166" t="s">
        <v>19</v>
      </c>
      <c r="K566" s="127" t="s">
        <v>1729</v>
      </c>
      <c r="L566" s="1"/>
      <c r="M566" s="177">
        <f t="shared" si="68"/>
        <v>166</v>
      </c>
      <c r="N566" s="2">
        <v>23.92</v>
      </c>
      <c r="O566" s="169"/>
      <c r="P566" s="178">
        <f t="shared" si="69"/>
        <v>23.92</v>
      </c>
      <c r="Q566" s="179">
        <f t="shared" si="71"/>
        <v>3970.7200000000003</v>
      </c>
      <c r="R566" s="127"/>
      <c r="S566" s="158"/>
    </row>
    <row r="567" spans="1:19" ht="32.25" customHeight="1">
      <c r="A567" s="171">
        <v>520</v>
      </c>
      <c r="B567" s="339" t="s">
        <v>1316</v>
      </c>
      <c r="C567" s="25" t="s">
        <v>1317</v>
      </c>
      <c r="D567" s="7">
        <v>25712</v>
      </c>
      <c r="E567" s="249" t="s">
        <v>82</v>
      </c>
      <c r="F567" s="306" t="s">
        <v>1318</v>
      </c>
      <c r="G567" s="19" t="s">
        <v>1319</v>
      </c>
      <c r="H567" s="384">
        <v>228.76</v>
      </c>
      <c r="I567" s="176">
        <v>144</v>
      </c>
      <c r="J567" s="166" t="s">
        <v>19</v>
      </c>
      <c r="K567" s="127" t="s">
        <v>1931</v>
      </c>
      <c r="L567" s="1"/>
      <c r="M567" s="177">
        <f t="shared" si="68"/>
        <v>229</v>
      </c>
      <c r="N567" s="2">
        <v>53.22</v>
      </c>
      <c r="O567" s="169"/>
      <c r="P567" s="178">
        <f t="shared" si="69"/>
        <v>53.22</v>
      </c>
      <c r="Q567" s="179">
        <f t="shared" si="71"/>
        <v>12187.38</v>
      </c>
      <c r="R567" s="127"/>
      <c r="S567" s="158"/>
    </row>
    <row r="568" spans="1:19" ht="32.25" customHeight="1">
      <c r="A568" s="171">
        <v>521</v>
      </c>
      <c r="B568" s="172" t="s">
        <v>1320</v>
      </c>
      <c r="C568" s="25" t="s">
        <v>1321</v>
      </c>
      <c r="D568" s="7">
        <v>11885</v>
      </c>
      <c r="E568" s="173" t="s">
        <v>184</v>
      </c>
      <c r="F568" s="174" t="s">
        <v>1322</v>
      </c>
      <c r="G568" s="175" t="s">
        <v>1323</v>
      </c>
      <c r="H568" s="384">
        <v>96.9</v>
      </c>
      <c r="I568" s="176">
        <v>186</v>
      </c>
      <c r="J568" s="166" t="s">
        <v>19</v>
      </c>
      <c r="K568" s="127" t="s">
        <v>1932</v>
      </c>
      <c r="L568" s="1"/>
      <c r="M568" s="177">
        <f t="shared" si="68"/>
        <v>97</v>
      </c>
      <c r="N568" s="2">
        <v>53.93</v>
      </c>
      <c r="O568" s="169"/>
      <c r="P568" s="178">
        <f t="shared" si="69"/>
        <v>53.93</v>
      </c>
      <c r="Q568" s="179">
        <f t="shared" si="71"/>
        <v>5231.21</v>
      </c>
      <c r="R568" s="127"/>
      <c r="S568" s="158"/>
    </row>
    <row r="569" spans="1:19" ht="32.25" customHeight="1">
      <c r="A569" s="171">
        <v>522</v>
      </c>
      <c r="B569" s="172" t="s">
        <v>1324</v>
      </c>
      <c r="C569" s="25" t="s">
        <v>1325</v>
      </c>
      <c r="D569" s="7">
        <v>11334</v>
      </c>
      <c r="E569" s="173" t="s">
        <v>62</v>
      </c>
      <c r="F569" s="174" t="s">
        <v>1292</v>
      </c>
      <c r="G569" s="175" t="s">
        <v>1178</v>
      </c>
      <c r="H569" s="384">
        <v>337.82</v>
      </c>
      <c r="I569" s="176">
        <v>210</v>
      </c>
      <c r="J569" s="166" t="s">
        <v>19</v>
      </c>
      <c r="K569" s="127" t="s">
        <v>1932</v>
      </c>
      <c r="L569" s="1"/>
      <c r="M569" s="177">
        <f t="shared" si="68"/>
        <v>338</v>
      </c>
      <c r="N569" s="2">
        <v>49.42</v>
      </c>
      <c r="O569" s="169"/>
      <c r="P569" s="178">
        <f t="shared" si="69"/>
        <v>49.42</v>
      </c>
      <c r="Q569" s="179">
        <f t="shared" si="71"/>
        <v>16703.96</v>
      </c>
      <c r="R569" s="127"/>
      <c r="S569" s="158"/>
    </row>
    <row r="570" spans="1:19" ht="32.25" customHeight="1">
      <c r="A570" s="171">
        <v>523</v>
      </c>
      <c r="B570" s="172" t="s">
        <v>1326</v>
      </c>
      <c r="C570" s="25" t="s">
        <v>1327</v>
      </c>
      <c r="D570" s="7">
        <v>12299</v>
      </c>
      <c r="E570" s="173" t="s">
        <v>132</v>
      </c>
      <c r="F570" s="174" t="s">
        <v>1328</v>
      </c>
      <c r="G570" s="175" t="s">
        <v>1329</v>
      </c>
      <c r="H570" s="384">
        <v>113.24</v>
      </c>
      <c r="I570" s="176">
        <v>120</v>
      </c>
      <c r="J570" s="166" t="s">
        <v>19</v>
      </c>
      <c r="K570" s="127" t="s">
        <v>1933</v>
      </c>
      <c r="L570" s="1"/>
      <c r="M570" s="177">
        <f t="shared" si="68"/>
        <v>113</v>
      </c>
      <c r="N570" s="2">
        <v>43.58</v>
      </c>
      <c r="O570" s="169"/>
      <c r="P570" s="178">
        <f t="shared" si="69"/>
        <v>43.58</v>
      </c>
      <c r="Q570" s="179">
        <f t="shared" si="71"/>
        <v>4924.54</v>
      </c>
      <c r="R570" s="127"/>
      <c r="S570" s="158"/>
    </row>
    <row r="571" spans="1:19" ht="32.25" customHeight="1">
      <c r="A571" s="171">
        <v>524</v>
      </c>
      <c r="B571" s="172" t="s">
        <v>1330</v>
      </c>
      <c r="C571" s="25" t="s">
        <v>1331</v>
      </c>
      <c r="D571" s="7">
        <v>10144</v>
      </c>
      <c r="E571" s="173" t="s">
        <v>62</v>
      </c>
      <c r="F571" s="174" t="s">
        <v>1332</v>
      </c>
      <c r="G571" s="175" t="s">
        <v>1178</v>
      </c>
      <c r="H571" s="384">
        <v>50.54</v>
      </c>
      <c r="I571" s="176">
        <v>96</v>
      </c>
      <c r="J571" s="166" t="s">
        <v>19</v>
      </c>
      <c r="K571" s="127" t="s">
        <v>1880</v>
      </c>
      <c r="L571" s="1"/>
      <c r="M571" s="177">
        <f t="shared" si="68"/>
        <v>51</v>
      </c>
      <c r="N571" s="2"/>
      <c r="O571" s="169"/>
      <c r="P571" s="178">
        <f t="shared" si="69"/>
        <v>0</v>
      </c>
      <c r="Q571" s="179">
        <f t="shared" si="71"/>
        <v>0</v>
      </c>
      <c r="R571" s="127" t="s">
        <v>1827</v>
      </c>
      <c r="S571" s="158"/>
    </row>
    <row r="572" spans="1:19" ht="32.25" customHeight="1">
      <c r="A572" s="171">
        <v>525</v>
      </c>
      <c r="B572" s="172" t="s">
        <v>1333</v>
      </c>
      <c r="C572" s="35" t="s">
        <v>1334</v>
      </c>
      <c r="D572" s="7">
        <v>10121</v>
      </c>
      <c r="E572" s="173" t="s">
        <v>62</v>
      </c>
      <c r="F572" s="174" t="s">
        <v>1335</v>
      </c>
      <c r="G572" s="175" t="s">
        <v>1178</v>
      </c>
      <c r="H572" s="384">
        <v>258.4</v>
      </c>
      <c r="I572" s="176">
        <v>96</v>
      </c>
      <c r="J572" s="166" t="s">
        <v>19</v>
      </c>
      <c r="K572" s="127" t="s">
        <v>1744</v>
      </c>
      <c r="L572" s="1"/>
      <c r="M572" s="177">
        <f t="shared" si="68"/>
        <v>258</v>
      </c>
      <c r="N572" s="2">
        <v>32.16</v>
      </c>
      <c r="O572" s="169"/>
      <c r="P572" s="178">
        <f t="shared" si="69"/>
        <v>32.16</v>
      </c>
      <c r="Q572" s="179">
        <f t="shared" si="71"/>
        <v>8297.279999999999</v>
      </c>
      <c r="R572" s="127"/>
      <c r="S572" s="158"/>
    </row>
    <row r="573" spans="1:19" ht="32.25" customHeight="1">
      <c r="A573" s="171">
        <v>526</v>
      </c>
      <c r="B573" s="172" t="s">
        <v>1336</v>
      </c>
      <c r="C573" s="25" t="s">
        <v>1337</v>
      </c>
      <c r="D573" s="7">
        <v>10109</v>
      </c>
      <c r="E573" s="173" t="s">
        <v>62</v>
      </c>
      <c r="F573" s="174" t="s">
        <v>1335</v>
      </c>
      <c r="G573" s="175" t="s">
        <v>1178</v>
      </c>
      <c r="H573" s="384">
        <v>211.66</v>
      </c>
      <c r="I573" s="176">
        <v>96</v>
      </c>
      <c r="J573" s="166" t="s">
        <v>19</v>
      </c>
      <c r="K573" s="127" t="s">
        <v>1744</v>
      </c>
      <c r="L573" s="1"/>
      <c r="M573" s="177">
        <f t="shared" si="68"/>
        <v>212</v>
      </c>
      <c r="N573" s="2">
        <v>32.16</v>
      </c>
      <c r="O573" s="169"/>
      <c r="P573" s="178">
        <f t="shared" si="69"/>
        <v>32.16</v>
      </c>
      <c r="Q573" s="179">
        <f t="shared" si="71"/>
        <v>6817.919999999999</v>
      </c>
      <c r="R573" s="127"/>
      <c r="S573" s="158"/>
    </row>
    <row r="574" spans="1:19" ht="32.25" customHeight="1">
      <c r="A574" s="171">
        <v>527</v>
      </c>
      <c r="B574" s="172" t="s">
        <v>1338</v>
      </c>
      <c r="C574" s="35" t="s">
        <v>1339</v>
      </c>
      <c r="D574" s="7">
        <v>10110</v>
      </c>
      <c r="E574" s="173" t="s">
        <v>62</v>
      </c>
      <c r="F574" s="174" t="s">
        <v>1335</v>
      </c>
      <c r="G574" s="175" t="s">
        <v>1178</v>
      </c>
      <c r="H574" s="384">
        <v>243.96</v>
      </c>
      <c r="I574" s="176">
        <v>96</v>
      </c>
      <c r="J574" s="166" t="s">
        <v>19</v>
      </c>
      <c r="K574" s="127" t="s">
        <v>1744</v>
      </c>
      <c r="L574" s="1"/>
      <c r="M574" s="177">
        <f t="shared" si="68"/>
        <v>244</v>
      </c>
      <c r="N574" s="2">
        <v>32.16</v>
      </c>
      <c r="O574" s="169"/>
      <c r="P574" s="178">
        <f t="shared" si="69"/>
        <v>32.16</v>
      </c>
      <c r="Q574" s="179">
        <f t="shared" si="71"/>
        <v>7847.039999999999</v>
      </c>
      <c r="R574" s="127"/>
      <c r="S574" s="158"/>
    </row>
    <row r="575" spans="1:19" ht="32.25" customHeight="1">
      <c r="A575" s="160">
        <v>528</v>
      </c>
      <c r="B575" s="161" t="s">
        <v>1668</v>
      </c>
      <c r="C575" s="109" t="s">
        <v>1666</v>
      </c>
      <c r="D575" s="90">
        <v>11021</v>
      </c>
      <c r="E575" s="162"/>
      <c r="F575" s="163" t="s">
        <v>1371</v>
      </c>
      <c r="G575" s="164" t="s">
        <v>1669</v>
      </c>
      <c r="H575" s="383">
        <v>183.92000000000002</v>
      </c>
      <c r="I575" s="165">
        <v>120</v>
      </c>
      <c r="J575" s="166" t="s">
        <v>19</v>
      </c>
      <c r="K575" s="82" t="s">
        <v>1934</v>
      </c>
      <c r="L575" s="83"/>
      <c r="M575" s="167">
        <f>ROUND(IF(ISBLANK(L575)=TRUE,H575,(H575*I575)/L575),0)</f>
        <v>184</v>
      </c>
      <c r="N575" s="84">
        <v>52.49</v>
      </c>
      <c r="O575" s="169"/>
      <c r="P575" s="168">
        <f t="shared" si="69"/>
        <v>52.49</v>
      </c>
      <c r="Q575" s="170">
        <f t="shared" si="71"/>
        <v>9658.16</v>
      </c>
      <c r="R575" s="82"/>
      <c r="S575" s="158"/>
    </row>
    <row r="576" spans="1:19" ht="32.25" customHeight="1">
      <c r="A576" s="160">
        <v>529</v>
      </c>
      <c r="B576" s="161" t="s">
        <v>1667</v>
      </c>
      <c r="C576" s="109" t="s">
        <v>1666</v>
      </c>
      <c r="D576" s="90">
        <v>11024</v>
      </c>
      <c r="E576" s="162"/>
      <c r="F576" s="163" t="s">
        <v>1371</v>
      </c>
      <c r="G576" s="164" t="s">
        <v>1669</v>
      </c>
      <c r="H576" s="383">
        <v>125.78</v>
      </c>
      <c r="I576" s="165">
        <v>120</v>
      </c>
      <c r="J576" s="166" t="s">
        <v>19</v>
      </c>
      <c r="K576" s="82" t="s">
        <v>1934</v>
      </c>
      <c r="L576" s="83"/>
      <c r="M576" s="167">
        <f>ROUND(IF(ISBLANK(L576)=TRUE,H576,(H576*I576)/L576),0)</f>
        <v>126</v>
      </c>
      <c r="N576" s="84">
        <v>52.49</v>
      </c>
      <c r="O576" s="169"/>
      <c r="P576" s="168">
        <f aca="true" t="shared" si="72" ref="P576:P597">IF((ISBLANK(N576)=FALSE),(N576-O576),)</f>
        <v>52.49</v>
      </c>
      <c r="Q576" s="170">
        <f t="shared" si="71"/>
        <v>6613.740000000001</v>
      </c>
      <c r="R576" s="82"/>
      <c r="S576" s="158"/>
    </row>
    <row r="577" spans="1:19" ht="32.25" customHeight="1">
      <c r="A577" s="171">
        <v>530</v>
      </c>
      <c r="B577" s="172" t="s">
        <v>1340</v>
      </c>
      <c r="C577" s="25" t="s">
        <v>1341</v>
      </c>
      <c r="D577" s="7">
        <v>11892</v>
      </c>
      <c r="E577" s="173" t="s">
        <v>184</v>
      </c>
      <c r="F577" s="174" t="s">
        <v>1342</v>
      </c>
      <c r="G577" s="175"/>
      <c r="H577" s="384">
        <v>571.9</v>
      </c>
      <c r="I577" s="176">
        <v>300</v>
      </c>
      <c r="J577" s="166" t="s">
        <v>19</v>
      </c>
      <c r="K577" s="127" t="s">
        <v>1932</v>
      </c>
      <c r="L577" s="1"/>
      <c r="M577" s="177">
        <f>ROUND(IF(ISBLANK(L577)=TRUE,H577,(H577*I577)/L577),0)</f>
        <v>572</v>
      </c>
      <c r="N577" s="2">
        <v>71.56</v>
      </c>
      <c r="O577" s="169"/>
      <c r="P577" s="178">
        <f t="shared" si="72"/>
        <v>71.56</v>
      </c>
      <c r="Q577" s="179">
        <f t="shared" si="71"/>
        <v>40932.32</v>
      </c>
      <c r="R577" s="127"/>
      <c r="S577" s="158"/>
    </row>
    <row r="578" spans="1:19" ht="32.25" customHeight="1">
      <c r="A578" s="171">
        <v>531</v>
      </c>
      <c r="B578" s="172" t="s">
        <v>1343</v>
      </c>
      <c r="C578" s="25" t="s">
        <v>1344</v>
      </c>
      <c r="D578" s="15">
        <v>11898</v>
      </c>
      <c r="E578" s="173" t="s">
        <v>184</v>
      </c>
      <c r="F578" s="174" t="s">
        <v>1342</v>
      </c>
      <c r="G578" s="175"/>
      <c r="H578" s="384">
        <v>337.82</v>
      </c>
      <c r="I578" s="176">
        <v>300</v>
      </c>
      <c r="J578" s="166" t="s">
        <v>19</v>
      </c>
      <c r="K578" s="127" t="s">
        <v>1932</v>
      </c>
      <c r="L578" s="1"/>
      <c r="M578" s="177">
        <f aca="true" t="shared" si="73" ref="M578:M597">ROUND(IF(ISBLANK(L578)=TRUE,H578,(H578*I578)/L578),0)</f>
        <v>338</v>
      </c>
      <c r="N578" s="2">
        <v>59.78</v>
      </c>
      <c r="O578" s="169"/>
      <c r="P578" s="178">
        <f t="shared" si="72"/>
        <v>59.78</v>
      </c>
      <c r="Q578" s="179">
        <f t="shared" si="71"/>
        <v>20205.64</v>
      </c>
      <c r="R578" s="127"/>
      <c r="S578" s="158"/>
    </row>
    <row r="579" spans="1:19" ht="32.25" customHeight="1">
      <c r="A579" s="171">
        <v>532</v>
      </c>
      <c r="B579" s="172" t="s">
        <v>1345</v>
      </c>
      <c r="C579" s="25" t="s">
        <v>1346</v>
      </c>
      <c r="D579" s="7">
        <v>11719</v>
      </c>
      <c r="E579" s="173" t="s">
        <v>18</v>
      </c>
      <c r="F579" s="174" t="s">
        <v>1347</v>
      </c>
      <c r="G579" s="175"/>
      <c r="H579" s="384">
        <v>141.36</v>
      </c>
      <c r="I579" s="176">
        <v>24</v>
      </c>
      <c r="J579" s="166" t="s">
        <v>19</v>
      </c>
      <c r="K579" s="127" t="s">
        <v>1935</v>
      </c>
      <c r="L579" s="1">
        <v>72</v>
      </c>
      <c r="M579" s="177">
        <f>ROUND(IF(ISBLANK(L579)=TRUE,H579,(H579*I579)/L579),0)</f>
        <v>47</v>
      </c>
      <c r="N579" s="2">
        <v>35.67</v>
      </c>
      <c r="O579" s="169"/>
      <c r="P579" s="178">
        <f t="shared" si="72"/>
        <v>35.67</v>
      </c>
      <c r="Q579" s="179">
        <f t="shared" si="71"/>
        <v>1676.49</v>
      </c>
      <c r="R579" s="127" t="s">
        <v>1844</v>
      </c>
      <c r="S579" s="158"/>
    </row>
    <row r="580" spans="1:19" ht="32.25" customHeight="1">
      <c r="A580" s="171">
        <v>533</v>
      </c>
      <c r="B580" s="172" t="s">
        <v>1348</v>
      </c>
      <c r="C580" s="30" t="s">
        <v>1349</v>
      </c>
      <c r="D580" s="7">
        <v>10329</v>
      </c>
      <c r="E580" s="173" t="s">
        <v>18</v>
      </c>
      <c r="F580" s="174" t="s">
        <v>1350</v>
      </c>
      <c r="G580" s="175"/>
      <c r="H580" s="384">
        <v>41.04</v>
      </c>
      <c r="I580" s="176">
        <v>24</v>
      </c>
      <c r="J580" s="166" t="s">
        <v>19</v>
      </c>
      <c r="K580" s="127" t="s">
        <v>1936</v>
      </c>
      <c r="L580" s="1"/>
      <c r="M580" s="177">
        <f t="shared" si="73"/>
        <v>41</v>
      </c>
      <c r="N580" s="2">
        <v>16.37</v>
      </c>
      <c r="O580" s="169"/>
      <c r="P580" s="178">
        <f t="shared" si="72"/>
        <v>16.37</v>
      </c>
      <c r="Q580" s="179">
        <f t="shared" si="71"/>
        <v>671.1700000000001</v>
      </c>
      <c r="R580" s="127"/>
      <c r="S580" s="158"/>
    </row>
    <row r="581" spans="1:19" ht="32.25" customHeight="1">
      <c r="A581" s="171">
        <v>534</v>
      </c>
      <c r="B581" s="172" t="s">
        <v>1351</v>
      </c>
      <c r="C581" s="30" t="s">
        <v>1352</v>
      </c>
      <c r="D581" s="7">
        <v>10332</v>
      </c>
      <c r="E581" s="173" t="s">
        <v>18</v>
      </c>
      <c r="F581" s="174" t="s">
        <v>1350</v>
      </c>
      <c r="G581" s="175"/>
      <c r="H581" s="384">
        <v>43.32</v>
      </c>
      <c r="I581" s="176">
        <v>24</v>
      </c>
      <c r="J581" s="166" t="s">
        <v>19</v>
      </c>
      <c r="K581" s="127" t="s">
        <v>1936</v>
      </c>
      <c r="L581" s="1"/>
      <c r="M581" s="177">
        <f t="shared" si="73"/>
        <v>43</v>
      </c>
      <c r="N581" s="2">
        <v>16.37</v>
      </c>
      <c r="O581" s="169"/>
      <c r="P581" s="178">
        <f t="shared" si="72"/>
        <v>16.37</v>
      </c>
      <c r="Q581" s="179">
        <f t="shared" si="71"/>
        <v>703.9100000000001</v>
      </c>
      <c r="R581" s="127"/>
      <c r="S581" s="158"/>
    </row>
    <row r="582" spans="1:19" ht="32.25" customHeight="1">
      <c r="A582" s="171">
        <v>535</v>
      </c>
      <c r="B582" s="172" t="s">
        <v>1353</v>
      </c>
      <c r="C582" s="30" t="s">
        <v>1354</v>
      </c>
      <c r="D582" s="7">
        <v>10330</v>
      </c>
      <c r="E582" s="173" t="s">
        <v>18</v>
      </c>
      <c r="F582" s="174" t="s">
        <v>1350</v>
      </c>
      <c r="G582" s="175"/>
      <c r="H582" s="384">
        <v>39.14</v>
      </c>
      <c r="I582" s="176">
        <v>24</v>
      </c>
      <c r="J582" s="166" t="s">
        <v>19</v>
      </c>
      <c r="K582" s="127" t="s">
        <v>1936</v>
      </c>
      <c r="L582" s="1"/>
      <c r="M582" s="177">
        <f t="shared" si="73"/>
        <v>39</v>
      </c>
      <c r="N582" s="2">
        <v>16.37</v>
      </c>
      <c r="O582" s="169"/>
      <c r="P582" s="178">
        <f t="shared" si="72"/>
        <v>16.37</v>
      </c>
      <c r="Q582" s="179">
        <f t="shared" si="71"/>
        <v>638.4300000000001</v>
      </c>
      <c r="R582" s="127"/>
      <c r="S582" s="158"/>
    </row>
    <row r="583" spans="1:19" ht="32.25" customHeight="1">
      <c r="A583" s="171">
        <v>536</v>
      </c>
      <c r="B583" s="172" t="s">
        <v>1355</v>
      </c>
      <c r="C583" s="30" t="s">
        <v>1356</v>
      </c>
      <c r="D583" s="7">
        <v>10331</v>
      </c>
      <c r="E583" s="173" t="s">
        <v>18</v>
      </c>
      <c r="F583" s="174" t="s">
        <v>1350</v>
      </c>
      <c r="G583" s="175"/>
      <c r="H583" s="384">
        <v>39.9</v>
      </c>
      <c r="I583" s="176">
        <v>24</v>
      </c>
      <c r="J583" s="166" t="s">
        <v>19</v>
      </c>
      <c r="K583" s="127" t="s">
        <v>1936</v>
      </c>
      <c r="L583" s="1"/>
      <c r="M583" s="177">
        <f t="shared" si="73"/>
        <v>40</v>
      </c>
      <c r="N583" s="2">
        <v>16.37</v>
      </c>
      <c r="O583" s="169"/>
      <c r="P583" s="178">
        <f t="shared" si="72"/>
        <v>16.37</v>
      </c>
      <c r="Q583" s="179">
        <f t="shared" si="71"/>
        <v>654.8000000000001</v>
      </c>
      <c r="R583" s="127"/>
      <c r="S583" s="158"/>
    </row>
    <row r="584" spans="1:19" ht="32.25" customHeight="1">
      <c r="A584" s="171">
        <v>537</v>
      </c>
      <c r="B584" s="172" t="s">
        <v>1357</v>
      </c>
      <c r="C584" s="25" t="s">
        <v>1358</v>
      </c>
      <c r="D584" s="7" t="s">
        <v>1814</v>
      </c>
      <c r="E584" s="173" t="s">
        <v>25</v>
      </c>
      <c r="F584" s="174" t="s">
        <v>1359</v>
      </c>
      <c r="G584" s="175"/>
      <c r="H584" s="384">
        <v>152.38</v>
      </c>
      <c r="I584" s="176">
        <v>90</v>
      </c>
      <c r="J584" s="166" t="s">
        <v>19</v>
      </c>
      <c r="K584" s="127" t="s">
        <v>1880</v>
      </c>
      <c r="L584" s="1"/>
      <c r="M584" s="177">
        <f t="shared" si="73"/>
        <v>152</v>
      </c>
      <c r="N584" s="2"/>
      <c r="O584" s="169"/>
      <c r="P584" s="178">
        <f t="shared" si="72"/>
        <v>0</v>
      </c>
      <c r="Q584" s="179">
        <f t="shared" si="71"/>
        <v>0</v>
      </c>
      <c r="R584" s="127" t="s">
        <v>1851</v>
      </c>
      <c r="S584" s="158"/>
    </row>
    <row r="585" spans="1:19" ht="32.25" customHeight="1">
      <c r="A585" s="171">
        <v>538</v>
      </c>
      <c r="B585" s="172" t="s">
        <v>1360</v>
      </c>
      <c r="C585" s="25" t="s">
        <v>1361</v>
      </c>
      <c r="D585" s="7">
        <v>10334</v>
      </c>
      <c r="E585" s="249" t="s">
        <v>62</v>
      </c>
      <c r="F585" s="271" t="s">
        <v>1362</v>
      </c>
      <c r="G585" s="175"/>
      <c r="H585" s="384">
        <v>307.42</v>
      </c>
      <c r="I585" s="176">
        <v>120</v>
      </c>
      <c r="J585" s="166" t="s">
        <v>19</v>
      </c>
      <c r="K585" s="127" t="s">
        <v>1744</v>
      </c>
      <c r="L585" s="1"/>
      <c r="M585" s="177">
        <f t="shared" si="73"/>
        <v>307</v>
      </c>
      <c r="N585" s="2">
        <v>37.76</v>
      </c>
      <c r="O585" s="169"/>
      <c r="P585" s="178">
        <f t="shared" si="72"/>
        <v>37.76</v>
      </c>
      <c r="Q585" s="179">
        <f t="shared" si="71"/>
        <v>11592.32</v>
      </c>
      <c r="R585" s="127"/>
      <c r="S585" s="158"/>
    </row>
    <row r="586" spans="1:19" ht="32.25" customHeight="1">
      <c r="A586" s="171">
        <v>539</v>
      </c>
      <c r="B586" s="172" t="s">
        <v>1363</v>
      </c>
      <c r="C586" s="29" t="s">
        <v>1364</v>
      </c>
      <c r="D586" s="7">
        <v>10273</v>
      </c>
      <c r="E586" s="173" t="s">
        <v>62</v>
      </c>
      <c r="F586" s="174" t="s">
        <v>1362</v>
      </c>
      <c r="G586" s="175" t="s">
        <v>1180</v>
      </c>
      <c r="H586" s="384">
        <v>507.68</v>
      </c>
      <c r="I586" s="176">
        <v>120</v>
      </c>
      <c r="J586" s="166" t="s">
        <v>19</v>
      </c>
      <c r="K586" s="127" t="s">
        <v>1744</v>
      </c>
      <c r="L586" s="1"/>
      <c r="M586" s="177">
        <f t="shared" si="73"/>
        <v>508</v>
      </c>
      <c r="N586" s="2">
        <v>37.76</v>
      </c>
      <c r="O586" s="169"/>
      <c r="P586" s="178">
        <f t="shared" si="72"/>
        <v>37.76</v>
      </c>
      <c r="Q586" s="179">
        <f t="shared" si="71"/>
        <v>19182.079999999998</v>
      </c>
      <c r="R586" s="127"/>
      <c r="S586" s="158"/>
    </row>
    <row r="587" spans="1:19" ht="32.25" customHeight="1">
      <c r="A587" s="171">
        <v>540</v>
      </c>
      <c r="B587" s="172" t="s">
        <v>1365</v>
      </c>
      <c r="C587" s="25" t="s">
        <v>1366</v>
      </c>
      <c r="D587" s="7">
        <v>10317</v>
      </c>
      <c r="E587" s="173" t="s">
        <v>62</v>
      </c>
      <c r="F587" s="174" t="s">
        <v>1362</v>
      </c>
      <c r="G587" s="175" t="s">
        <v>1180</v>
      </c>
      <c r="H587" s="384">
        <v>226.1</v>
      </c>
      <c r="I587" s="176">
        <v>120</v>
      </c>
      <c r="J587" s="166" t="s">
        <v>19</v>
      </c>
      <c r="K587" s="127" t="s">
        <v>1744</v>
      </c>
      <c r="L587" s="1"/>
      <c r="M587" s="177">
        <f t="shared" si="73"/>
        <v>226</v>
      </c>
      <c r="N587" s="2">
        <v>37.76</v>
      </c>
      <c r="O587" s="169"/>
      <c r="P587" s="178">
        <f t="shared" si="72"/>
        <v>37.76</v>
      </c>
      <c r="Q587" s="179">
        <f t="shared" si="71"/>
        <v>8533.76</v>
      </c>
      <c r="R587" s="127"/>
      <c r="S587" s="158"/>
    </row>
    <row r="588" spans="1:19" ht="32.25" customHeight="1">
      <c r="A588" s="171">
        <v>541</v>
      </c>
      <c r="B588" s="172" t="s">
        <v>1367</v>
      </c>
      <c r="C588" s="29" t="s">
        <v>1368</v>
      </c>
      <c r="D588" s="7">
        <v>10274</v>
      </c>
      <c r="E588" s="173" t="s">
        <v>62</v>
      </c>
      <c r="F588" s="174" t="s">
        <v>1362</v>
      </c>
      <c r="G588" s="175" t="s">
        <v>1178</v>
      </c>
      <c r="H588" s="384">
        <v>567.34</v>
      </c>
      <c r="I588" s="176">
        <v>120</v>
      </c>
      <c r="J588" s="166" t="s">
        <v>19</v>
      </c>
      <c r="K588" s="127" t="s">
        <v>1744</v>
      </c>
      <c r="L588" s="1"/>
      <c r="M588" s="177">
        <f t="shared" si="73"/>
        <v>567</v>
      </c>
      <c r="N588" s="2">
        <v>37.76</v>
      </c>
      <c r="O588" s="169"/>
      <c r="P588" s="178">
        <f t="shared" si="72"/>
        <v>37.76</v>
      </c>
      <c r="Q588" s="179">
        <f t="shared" si="71"/>
        <v>21409.92</v>
      </c>
      <c r="R588" s="127"/>
      <c r="S588" s="158"/>
    </row>
    <row r="589" spans="1:19" ht="32.25" customHeight="1">
      <c r="A589" s="171">
        <v>542</v>
      </c>
      <c r="B589" s="172" t="s">
        <v>1369</v>
      </c>
      <c r="C589" s="25" t="s">
        <v>1370</v>
      </c>
      <c r="D589" s="7">
        <v>42185</v>
      </c>
      <c r="E589" s="173" t="s">
        <v>82</v>
      </c>
      <c r="F589" s="174" t="s">
        <v>1371</v>
      </c>
      <c r="G589" s="175" t="s">
        <v>1372</v>
      </c>
      <c r="H589" s="384">
        <v>470.82</v>
      </c>
      <c r="I589" s="176">
        <v>120</v>
      </c>
      <c r="J589" s="166" t="s">
        <v>19</v>
      </c>
      <c r="K589" s="127" t="s">
        <v>1731</v>
      </c>
      <c r="L589" s="1"/>
      <c r="M589" s="177">
        <f t="shared" si="73"/>
        <v>471</v>
      </c>
      <c r="N589" s="2">
        <v>31.44</v>
      </c>
      <c r="O589" s="169"/>
      <c r="P589" s="178">
        <f t="shared" si="72"/>
        <v>31.44</v>
      </c>
      <c r="Q589" s="179">
        <f t="shared" si="71"/>
        <v>14808.24</v>
      </c>
      <c r="R589" s="127"/>
      <c r="S589" s="158"/>
    </row>
    <row r="590" spans="1:19" ht="32.25" customHeight="1">
      <c r="A590" s="173">
        <v>543</v>
      </c>
      <c r="B590" s="172" t="s">
        <v>1373</v>
      </c>
      <c r="C590" s="25" t="s">
        <v>1374</v>
      </c>
      <c r="D590" s="7" t="s">
        <v>1814</v>
      </c>
      <c r="E590" s="173"/>
      <c r="F590" s="174" t="s">
        <v>1375</v>
      </c>
      <c r="G590" s="175"/>
      <c r="H590" s="384">
        <v>79.42</v>
      </c>
      <c r="I590" s="176">
        <v>88</v>
      </c>
      <c r="J590" s="166" t="s">
        <v>19</v>
      </c>
      <c r="K590" s="127" t="s">
        <v>1937</v>
      </c>
      <c r="L590" s="1"/>
      <c r="M590" s="177">
        <f t="shared" si="73"/>
        <v>79</v>
      </c>
      <c r="N590" s="2">
        <v>37.1</v>
      </c>
      <c r="O590" s="169"/>
      <c r="P590" s="178">
        <f t="shared" si="72"/>
        <v>37.1</v>
      </c>
      <c r="Q590" s="179">
        <f t="shared" si="71"/>
        <v>2930.9</v>
      </c>
      <c r="R590" s="127" t="s">
        <v>1830</v>
      </c>
      <c r="S590" s="158"/>
    </row>
    <row r="591" spans="1:19" ht="32.25" customHeight="1">
      <c r="A591" s="171">
        <v>544</v>
      </c>
      <c r="B591" s="172" t="s">
        <v>1376</v>
      </c>
      <c r="C591" s="29" t="s">
        <v>1377</v>
      </c>
      <c r="D591" s="7">
        <v>10113</v>
      </c>
      <c r="E591" s="173" t="s">
        <v>62</v>
      </c>
      <c r="F591" s="289" t="s">
        <v>1378</v>
      </c>
      <c r="G591" s="290"/>
      <c r="H591" s="384">
        <v>256.5</v>
      </c>
      <c r="I591" s="176">
        <v>600</v>
      </c>
      <c r="J591" s="166" t="s">
        <v>19</v>
      </c>
      <c r="K591" s="127" t="s">
        <v>1744</v>
      </c>
      <c r="L591" s="1"/>
      <c r="M591" s="177">
        <f t="shared" si="73"/>
        <v>257</v>
      </c>
      <c r="N591" s="2">
        <v>99.87</v>
      </c>
      <c r="O591" s="169"/>
      <c r="P591" s="178">
        <f t="shared" si="72"/>
        <v>99.87</v>
      </c>
      <c r="Q591" s="179">
        <f t="shared" si="71"/>
        <v>25666.59</v>
      </c>
      <c r="R591" s="127"/>
      <c r="S591" s="158"/>
    </row>
    <row r="592" spans="1:19" ht="32.25" customHeight="1">
      <c r="A592" s="171">
        <v>545</v>
      </c>
      <c r="B592" s="340" t="s">
        <v>1379</v>
      </c>
      <c r="C592" s="25" t="s">
        <v>1380</v>
      </c>
      <c r="D592" s="7">
        <v>10141</v>
      </c>
      <c r="E592" s="173" t="s">
        <v>62</v>
      </c>
      <c r="F592" s="289" t="s">
        <v>1381</v>
      </c>
      <c r="G592" s="290" t="s">
        <v>1382</v>
      </c>
      <c r="H592" s="384">
        <v>1098.96</v>
      </c>
      <c r="I592" s="176">
        <v>80</v>
      </c>
      <c r="J592" s="166" t="s">
        <v>19</v>
      </c>
      <c r="K592" s="127" t="s">
        <v>1744</v>
      </c>
      <c r="L592" s="1"/>
      <c r="M592" s="177">
        <f t="shared" si="73"/>
        <v>1099</v>
      </c>
      <c r="N592" s="2">
        <v>32.78</v>
      </c>
      <c r="O592" s="169"/>
      <c r="P592" s="178">
        <f t="shared" si="72"/>
        <v>32.78</v>
      </c>
      <c r="Q592" s="179">
        <f t="shared" si="71"/>
        <v>36025.22</v>
      </c>
      <c r="R592" s="127"/>
      <c r="S592" s="158"/>
    </row>
    <row r="593" spans="1:19" ht="32.25" customHeight="1">
      <c r="A593" s="171">
        <v>546</v>
      </c>
      <c r="B593" s="341" t="s">
        <v>1383</v>
      </c>
      <c r="C593" s="25" t="s">
        <v>1384</v>
      </c>
      <c r="D593" s="7">
        <v>10262</v>
      </c>
      <c r="E593" s="249" t="s">
        <v>62</v>
      </c>
      <c r="F593" s="271" t="s">
        <v>1385</v>
      </c>
      <c r="G593" s="272" t="s">
        <v>1382</v>
      </c>
      <c r="H593" s="384">
        <v>230.28</v>
      </c>
      <c r="I593" s="176">
        <v>80</v>
      </c>
      <c r="J593" s="166" t="s">
        <v>19</v>
      </c>
      <c r="K593" s="127" t="s">
        <v>1744</v>
      </c>
      <c r="L593" s="1"/>
      <c r="M593" s="177">
        <f t="shared" si="73"/>
        <v>230</v>
      </c>
      <c r="N593" s="2">
        <v>32.94</v>
      </c>
      <c r="O593" s="169"/>
      <c r="P593" s="178">
        <f t="shared" si="72"/>
        <v>32.94</v>
      </c>
      <c r="Q593" s="179">
        <f aca="true" t="shared" si="74" ref="Q593:Q620">M593*N593</f>
        <v>7576.2</v>
      </c>
      <c r="R593" s="127" t="s">
        <v>1847</v>
      </c>
      <c r="S593" s="158"/>
    </row>
    <row r="594" spans="1:19" ht="32.25" customHeight="1">
      <c r="A594" s="171">
        <v>547</v>
      </c>
      <c r="B594" s="260" t="s">
        <v>1386</v>
      </c>
      <c r="C594" s="25" t="s">
        <v>1387</v>
      </c>
      <c r="D594" s="7">
        <v>23738</v>
      </c>
      <c r="E594" s="173"/>
      <c r="F594" s="174" t="s">
        <v>1388</v>
      </c>
      <c r="G594" s="175" t="s">
        <v>1389</v>
      </c>
      <c r="H594" s="384">
        <v>379.24</v>
      </c>
      <c r="I594" s="176">
        <v>150</v>
      </c>
      <c r="J594" s="166" t="s">
        <v>19</v>
      </c>
      <c r="K594" s="127" t="s">
        <v>1938</v>
      </c>
      <c r="L594" s="1"/>
      <c r="M594" s="177">
        <f t="shared" si="73"/>
        <v>379</v>
      </c>
      <c r="N594" s="2">
        <v>39.56</v>
      </c>
      <c r="O594" s="169"/>
      <c r="P594" s="178">
        <f t="shared" si="72"/>
        <v>39.56</v>
      </c>
      <c r="Q594" s="179">
        <f t="shared" si="74"/>
        <v>14993.240000000002</v>
      </c>
      <c r="R594" s="127"/>
      <c r="S594" s="158"/>
    </row>
    <row r="595" spans="1:19" ht="32.25" customHeight="1">
      <c r="A595" s="171">
        <v>548</v>
      </c>
      <c r="B595" s="260" t="s">
        <v>1390</v>
      </c>
      <c r="C595" s="25" t="s">
        <v>1391</v>
      </c>
      <c r="D595" s="7">
        <v>11254</v>
      </c>
      <c r="E595" s="173"/>
      <c r="F595" s="174" t="s">
        <v>1392</v>
      </c>
      <c r="G595" s="175" t="s">
        <v>1393</v>
      </c>
      <c r="H595" s="384">
        <v>363.28000000000003</v>
      </c>
      <c r="I595" s="176">
        <v>48</v>
      </c>
      <c r="J595" s="166" t="s">
        <v>19</v>
      </c>
      <c r="K595" s="127" t="s">
        <v>1939</v>
      </c>
      <c r="L595" s="1"/>
      <c r="M595" s="177">
        <f t="shared" si="73"/>
        <v>363</v>
      </c>
      <c r="N595" s="2">
        <v>17.08</v>
      </c>
      <c r="O595" s="169"/>
      <c r="P595" s="178">
        <f t="shared" si="72"/>
        <v>17.08</v>
      </c>
      <c r="Q595" s="179">
        <f t="shared" si="74"/>
        <v>6200.039999999999</v>
      </c>
      <c r="R595" s="127"/>
      <c r="S595" s="158"/>
    </row>
    <row r="596" spans="1:19" ht="32.25" customHeight="1">
      <c r="A596" s="171">
        <v>549</v>
      </c>
      <c r="B596" s="260" t="s">
        <v>1394</v>
      </c>
      <c r="C596" s="25" t="s">
        <v>1395</v>
      </c>
      <c r="D596" s="7" t="s">
        <v>1814</v>
      </c>
      <c r="E596" s="173" t="s">
        <v>25</v>
      </c>
      <c r="F596" s="174" t="s">
        <v>1396</v>
      </c>
      <c r="G596" s="175" t="s">
        <v>1397</v>
      </c>
      <c r="H596" s="384">
        <v>517.5600000000001</v>
      </c>
      <c r="I596" s="176">
        <v>72</v>
      </c>
      <c r="J596" s="166" t="s">
        <v>19</v>
      </c>
      <c r="K596" s="127" t="s">
        <v>1921</v>
      </c>
      <c r="L596" s="1">
        <v>64</v>
      </c>
      <c r="M596" s="177">
        <f t="shared" si="73"/>
        <v>582</v>
      </c>
      <c r="N596" s="2"/>
      <c r="O596" s="169"/>
      <c r="P596" s="178">
        <f t="shared" si="72"/>
        <v>0</v>
      </c>
      <c r="Q596" s="179">
        <f t="shared" si="74"/>
        <v>0</v>
      </c>
      <c r="R596" s="127" t="s">
        <v>1826</v>
      </c>
      <c r="S596" s="158"/>
    </row>
    <row r="597" spans="1:19" ht="32.25" customHeight="1">
      <c r="A597" s="171">
        <v>550</v>
      </c>
      <c r="B597" s="172" t="s">
        <v>1398</v>
      </c>
      <c r="C597" s="25" t="s">
        <v>1399</v>
      </c>
      <c r="D597" s="7">
        <v>20420</v>
      </c>
      <c r="E597" s="173" t="s">
        <v>78</v>
      </c>
      <c r="F597" s="174" t="s">
        <v>1400</v>
      </c>
      <c r="G597" s="175" t="s">
        <v>1401</v>
      </c>
      <c r="H597" s="384">
        <v>194.18</v>
      </c>
      <c r="I597" s="176">
        <v>12</v>
      </c>
      <c r="J597" s="166" t="s">
        <v>19</v>
      </c>
      <c r="K597" s="127" t="s">
        <v>1940</v>
      </c>
      <c r="L597" s="1"/>
      <c r="M597" s="177">
        <f t="shared" si="73"/>
        <v>194</v>
      </c>
      <c r="N597" s="2">
        <v>41.69</v>
      </c>
      <c r="O597" s="169"/>
      <c r="P597" s="178">
        <f t="shared" si="72"/>
        <v>41.69</v>
      </c>
      <c r="Q597" s="179">
        <f t="shared" si="74"/>
        <v>8087.86</v>
      </c>
      <c r="R597" s="127"/>
      <c r="S597" s="158"/>
    </row>
    <row r="598" spans="1:19" ht="32.25" customHeight="1">
      <c r="A598" s="426" t="str">
        <f>"Spices = "&amp;DOLLAR(SUM(Q599:Q620),2)</f>
        <v>Spices = $10,883.92</v>
      </c>
      <c r="B598" s="426"/>
      <c r="C598" s="342"/>
      <c r="D598" s="10"/>
      <c r="E598" s="311"/>
      <c r="F598" s="343"/>
      <c r="G598" s="152"/>
      <c r="H598" s="400"/>
      <c r="I598" s="314"/>
      <c r="J598" s="150"/>
      <c r="K598" s="14"/>
      <c r="L598" s="20"/>
      <c r="M598" s="156"/>
      <c r="N598" s="12"/>
      <c r="O598" s="156"/>
      <c r="P598" s="157"/>
      <c r="Q598" s="344">
        <f t="shared" si="74"/>
        <v>0</v>
      </c>
      <c r="R598" s="10"/>
      <c r="S598" s="255"/>
    </row>
    <row r="599" spans="1:19" ht="32.25" customHeight="1">
      <c r="A599" s="171">
        <v>551</v>
      </c>
      <c r="B599" s="172" t="s">
        <v>1402</v>
      </c>
      <c r="C599" s="21" t="s">
        <v>21</v>
      </c>
      <c r="D599" s="7">
        <v>27249</v>
      </c>
      <c r="E599" s="173"/>
      <c r="F599" s="174" t="s">
        <v>1403</v>
      </c>
      <c r="G599" s="175"/>
      <c r="H599" s="384">
        <v>54</v>
      </c>
      <c r="I599" s="176">
        <v>20</v>
      </c>
      <c r="J599" s="380"/>
      <c r="K599" s="127" t="s">
        <v>1803</v>
      </c>
      <c r="L599" s="1">
        <v>20</v>
      </c>
      <c r="M599" s="177">
        <f aca="true" t="shared" si="75" ref="M599:M620">ROUND(IF(ISBLANK(L599)=TRUE,H599,(H599*I599)/L599),0)</f>
        <v>54</v>
      </c>
      <c r="N599" s="2">
        <v>13.34</v>
      </c>
      <c r="O599" s="169"/>
      <c r="P599" s="178">
        <f aca="true" t="shared" si="76" ref="P599:P620">IF((ISBLANK(N599)=FALSE),(N599-O599),)</f>
        <v>13.34</v>
      </c>
      <c r="Q599" s="179">
        <f t="shared" si="74"/>
        <v>720.36</v>
      </c>
      <c r="R599" s="127" t="s">
        <v>1868</v>
      </c>
      <c r="S599" s="158"/>
    </row>
    <row r="600" spans="1:19" ht="32.25" customHeight="1">
      <c r="A600" s="171">
        <v>552</v>
      </c>
      <c r="B600" s="172" t="s">
        <v>1404</v>
      </c>
      <c r="C600" s="21" t="s">
        <v>21</v>
      </c>
      <c r="D600" s="7">
        <v>27148</v>
      </c>
      <c r="E600" s="173"/>
      <c r="F600" s="174" t="s">
        <v>1405</v>
      </c>
      <c r="G600" s="175"/>
      <c r="H600" s="384">
        <v>62</v>
      </c>
      <c r="I600" s="176">
        <v>16</v>
      </c>
      <c r="J600" s="380"/>
      <c r="K600" s="127" t="s">
        <v>1803</v>
      </c>
      <c r="L600" s="1">
        <v>16</v>
      </c>
      <c r="M600" s="177">
        <f t="shared" si="75"/>
        <v>62</v>
      </c>
      <c r="N600" s="2">
        <v>7.94</v>
      </c>
      <c r="O600" s="169"/>
      <c r="P600" s="178">
        <f t="shared" si="76"/>
        <v>7.94</v>
      </c>
      <c r="Q600" s="179">
        <f t="shared" si="74"/>
        <v>492.28000000000003</v>
      </c>
      <c r="R600" s="127" t="s">
        <v>1868</v>
      </c>
      <c r="S600" s="158"/>
    </row>
    <row r="601" spans="1:19" ht="32.25" customHeight="1">
      <c r="A601" s="171">
        <v>553</v>
      </c>
      <c r="B601" s="172" t="s">
        <v>1406</v>
      </c>
      <c r="C601" s="21" t="s">
        <v>21</v>
      </c>
      <c r="D601" s="7">
        <v>27173</v>
      </c>
      <c r="E601" s="173"/>
      <c r="F601" s="174" t="s">
        <v>1405</v>
      </c>
      <c r="G601" s="175"/>
      <c r="H601" s="384">
        <v>42</v>
      </c>
      <c r="I601" s="176">
        <v>16</v>
      </c>
      <c r="J601" s="380"/>
      <c r="K601" s="127" t="s">
        <v>1803</v>
      </c>
      <c r="L601" s="1">
        <v>16</v>
      </c>
      <c r="M601" s="177">
        <f t="shared" si="75"/>
        <v>42</v>
      </c>
      <c r="N601" s="2">
        <v>6.15</v>
      </c>
      <c r="O601" s="169"/>
      <c r="P601" s="178">
        <f t="shared" si="76"/>
        <v>6.15</v>
      </c>
      <c r="Q601" s="179">
        <f t="shared" si="74"/>
        <v>258.3</v>
      </c>
      <c r="R601" s="127" t="s">
        <v>1868</v>
      </c>
      <c r="S601" s="158"/>
    </row>
    <row r="602" spans="1:19" ht="32.25" customHeight="1">
      <c r="A602" s="171">
        <v>554</v>
      </c>
      <c r="B602" s="172" t="s">
        <v>1407</v>
      </c>
      <c r="C602" s="21" t="s">
        <v>21</v>
      </c>
      <c r="D602" s="7">
        <v>27158</v>
      </c>
      <c r="E602" s="173"/>
      <c r="F602" s="174" t="s">
        <v>1408</v>
      </c>
      <c r="G602" s="175"/>
      <c r="H602" s="384">
        <v>36</v>
      </c>
      <c r="I602" s="176">
        <v>14</v>
      </c>
      <c r="J602" s="380" t="s">
        <v>425</v>
      </c>
      <c r="K602" s="127" t="s">
        <v>1803</v>
      </c>
      <c r="L602" s="1">
        <v>16</v>
      </c>
      <c r="M602" s="177">
        <f t="shared" si="75"/>
        <v>32</v>
      </c>
      <c r="N602" s="2">
        <v>5.77</v>
      </c>
      <c r="O602" s="169"/>
      <c r="P602" s="178">
        <f t="shared" si="76"/>
        <v>5.77</v>
      </c>
      <c r="Q602" s="179">
        <f t="shared" si="74"/>
        <v>184.64</v>
      </c>
      <c r="R602" s="127" t="s">
        <v>1868</v>
      </c>
      <c r="S602" s="158"/>
    </row>
    <row r="603" spans="1:19" ht="32.25" customHeight="1">
      <c r="A603" s="171">
        <v>555</v>
      </c>
      <c r="B603" s="172" t="s">
        <v>1409</v>
      </c>
      <c r="C603" s="21" t="s">
        <v>21</v>
      </c>
      <c r="D603" s="7">
        <v>27682</v>
      </c>
      <c r="E603" s="173"/>
      <c r="F603" s="174" t="s">
        <v>610</v>
      </c>
      <c r="G603" s="175"/>
      <c r="H603" s="384">
        <v>42</v>
      </c>
      <c r="I603" s="176">
        <v>6</v>
      </c>
      <c r="J603" s="380" t="s">
        <v>19</v>
      </c>
      <c r="K603" s="127" t="s">
        <v>1804</v>
      </c>
      <c r="L603" s="1">
        <v>6</v>
      </c>
      <c r="M603" s="177">
        <f t="shared" si="75"/>
        <v>42</v>
      </c>
      <c r="N603" s="2">
        <v>26.14</v>
      </c>
      <c r="O603" s="169"/>
      <c r="P603" s="178">
        <f t="shared" si="76"/>
        <v>26.14</v>
      </c>
      <c r="Q603" s="179">
        <f t="shared" si="74"/>
        <v>1097.88</v>
      </c>
      <c r="R603" s="22" t="s">
        <v>1869</v>
      </c>
      <c r="S603" s="158"/>
    </row>
    <row r="604" spans="1:19" ht="32.25" customHeight="1">
      <c r="A604" s="171">
        <v>556</v>
      </c>
      <c r="B604" s="172" t="s">
        <v>1410</v>
      </c>
      <c r="C604" s="21" t="s">
        <v>21</v>
      </c>
      <c r="D604" s="7">
        <v>27294</v>
      </c>
      <c r="E604" s="173"/>
      <c r="F604" s="174" t="s">
        <v>1411</v>
      </c>
      <c r="G604" s="175"/>
      <c r="H604" s="384">
        <v>106</v>
      </c>
      <c r="I604" s="176">
        <v>25</v>
      </c>
      <c r="J604" s="380" t="s">
        <v>425</v>
      </c>
      <c r="K604" s="127" t="s">
        <v>1803</v>
      </c>
      <c r="L604" s="1">
        <v>25</v>
      </c>
      <c r="M604" s="177">
        <f t="shared" si="75"/>
        <v>106</v>
      </c>
      <c r="N604" s="2">
        <v>8.07</v>
      </c>
      <c r="O604" s="169"/>
      <c r="P604" s="178">
        <f t="shared" si="76"/>
        <v>8.07</v>
      </c>
      <c r="Q604" s="179">
        <f t="shared" si="74"/>
        <v>855.4200000000001</v>
      </c>
      <c r="R604" s="127" t="s">
        <v>1868</v>
      </c>
      <c r="S604" s="158"/>
    </row>
    <row r="605" spans="1:19" ht="32.25" customHeight="1">
      <c r="A605" s="171">
        <v>557</v>
      </c>
      <c r="B605" s="172" t="s">
        <v>1412</v>
      </c>
      <c r="C605" s="21" t="s">
        <v>21</v>
      </c>
      <c r="D605" s="7">
        <v>27296</v>
      </c>
      <c r="E605" s="173"/>
      <c r="F605" s="174" t="s">
        <v>1413</v>
      </c>
      <c r="G605" s="175"/>
      <c r="H605" s="384">
        <v>6</v>
      </c>
      <c r="I605" s="176">
        <v>19</v>
      </c>
      <c r="J605" s="380" t="s">
        <v>425</v>
      </c>
      <c r="K605" s="127" t="s">
        <v>1803</v>
      </c>
      <c r="L605" s="1">
        <v>19</v>
      </c>
      <c r="M605" s="177">
        <f t="shared" si="75"/>
        <v>6</v>
      </c>
      <c r="N605" s="2">
        <v>7.12</v>
      </c>
      <c r="O605" s="169"/>
      <c r="P605" s="178">
        <f t="shared" si="76"/>
        <v>7.12</v>
      </c>
      <c r="Q605" s="179">
        <f t="shared" si="74"/>
        <v>42.72</v>
      </c>
      <c r="R605" s="127" t="s">
        <v>1868</v>
      </c>
      <c r="S605" s="158"/>
    </row>
    <row r="606" spans="1:19" ht="32.25" customHeight="1">
      <c r="A606" s="171">
        <v>558</v>
      </c>
      <c r="B606" s="172" t="s">
        <v>1414</v>
      </c>
      <c r="C606" s="21" t="s">
        <v>21</v>
      </c>
      <c r="D606" s="7">
        <v>27263</v>
      </c>
      <c r="E606" s="173"/>
      <c r="F606" s="174" t="s">
        <v>1415</v>
      </c>
      <c r="G606" s="175"/>
      <c r="H606" s="384">
        <v>74</v>
      </c>
      <c r="I606" s="176">
        <v>24</v>
      </c>
      <c r="J606" s="380" t="s">
        <v>425</v>
      </c>
      <c r="K606" s="127" t="s">
        <v>1803</v>
      </c>
      <c r="L606" s="1">
        <v>24</v>
      </c>
      <c r="M606" s="177">
        <f t="shared" si="75"/>
        <v>74</v>
      </c>
      <c r="N606" s="2">
        <v>18.22</v>
      </c>
      <c r="O606" s="169"/>
      <c r="P606" s="178">
        <f t="shared" si="76"/>
        <v>18.22</v>
      </c>
      <c r="Q606" s="179">
        <f t="shared" si="74"/>
        <v>1348.28</v>
      </c>
      <c r="R606" s="127" t="s">
        <v>1868</v>
      </c>
      <c r="S606" s="158"/>
    </row>
    <row r="607" spans="1:19" ht="32.25" customHeight="1">
      <c r="A607" s="171">
        <v>559</v>
      </c>
      <c r="B607" s="172" t="s">
        <v>1416</v>
      </c>
      <c r="C607" s="21" t="s">
        <v>21</v>
      </c>
      <c r="D607" s="7">
        <v>27338</v>
      </c>
      <c r="E607" s="173"/>
      <c r="F607" s="174" t="s">
        <v>1405</v>
      </c>
      <c r="G607" s="175"/>
      <c r="H607" s="384">
        <v>14</v>
      </c>
      <c r="I607" s="176">
        <v>16</v>
      </c>
      <c r="J607" s="380" t="s">
        <v>425</v>
      </c>
      <c r="K607" s="127" t="s">
        <v>1803</v>
      </c>
      <c r="L607" s="1">
        <v>16</v>
      </c>
      <c r="M607" s="177">
        <f t="shared" si="75"/>
        <v>14</v>
      </c>
      <c r="N607" s="2">
        <v>4.32</v>
      </c>
      <c r="O607" s="169"/>
      <c r="P607" s="178">
        <f t="shared" si="76"/>
        <v>4.32</v>
      </c>
      <c r="Q607" s="179">
        <f t="shared" si="74"/>
        <v>60.480000000000004</v>
      </c>
      <c r="R607" s="127" t="s">
        <v>1868</v>
      </c>
      <c r="S607" s="158"/>
    </row>
    <row r="608" spans="1:19" ht="32.25" customHeight="1">
      <c r="A608" s="171">
        <v>560</v>
      </c>
      <c r="B608" s="172" t="s">
        <v>1417</v>
      </c>
      <c r="C608" s="21" t="s">
        <v>21</v>
      </c>
      <c r="D608" s="7">
        <v>27339</v>
      </c>
      <c r="E608" s="173"/>
      <c r="F608" s="174" t="s">
        <v>1405</v>
      </c>
      <c r="G608" s="175"/>
      <c r="H608" s="384">
        <v>6</v>
      </c>
      <c r="I608" s="176">
        <v>16</v>
      </c>
      <c r="J608" s="380" t="s">
        <v>425</v>
      </c>
      <c r="K608" s="127" t="s">
        <v>1803</v>
      </c>
      <c r="L608" s="1">
        <v>16</v>
      </c>
      <c r="M608" s="177">
        <f t="shared" si="75"/>
        <v>6</v>
      </c>
      <c r="N608" s="2">
        <v>12.32</v>
      </c>
      <c r="O608" s="169"/>
      <c r="P608" s="178">
        <f t="shared" si="76"/>
        <v>12.32</v>
      </c>
      <c r="Q608" s="179">
        <f t="shared" si="74"/>
        <v>73.92</v>
      </c>
      <c r="R608" s="127" t="s">
        <v>1868</v>
      </c>
      <c r="S608" s="158"/>
    </row>
    <row r="609" spans="1:19" ht="32.25" customHeight="1">
      <c r="A609" s="171">
        <v>561</v>
      </c>
      <c r="B609" s="172" t="s">
        <v>1418</v>
      </c>
      <c r="C609" s="21" t="s">
        <v>21</v>
      </c>
      <c r="D609" s="7">
        <v>27299</v>
      </c>
      <c r="E609" s="173"/>
      <c r="F609" s="174" t="s">
        <v>1403</v>
      </c>
      <c r="G609" s="175"/>
      <c r="H609" s="384">
        <v>26</v>
      </c>
      <c r="I609" s="176">
        <v>20</v>
      </c>
      <c r="J609" s="380" t="s">
        <v>425</v>
      </c>
      <c r="K609" s="127" t="s">
        <v>1803</v>
      </c>
      <c r="L609" s="1">
        <v>20</v>
      </c>
      <c r="M609" s="177">
        <f t="shared" si="75"/>
        <v>26</v>
      </c>
      <c r="N609" s="2">
        <v>9.28</v>
      </c>
      <c r="O609" s="169"/>
      <c r="P609" s="178">
        <f t="shared" si="76"/>
        <v>9.28</v>
      </c>
      <c r="Q609" s="179">
        <f t="shared" si="74"/>
        <v>241.27999999999997</v>
      </c>
      <c r="R609" s="127" t="s">
        <v>1868</v>
      </c>
      <c r="S609" s="158"/>
    </row>
    <row r="610" spans="1:19" ht="32.25" customHeight="1">
      <c r="A610" s="171">
        <v>562</v>
      </c>
      <c r="B610" s="172" t="s">
        <v>1419</v>
      </c>
      <c r="C610" s="21" t="s">
        <v>21</v>
      </c>
      <c r="D610" s="7">
        <v>3780</v>
      </c>
      <c r="E610" s="173"/>
      <c r="F610" s="174" t="s">
        <v>1420</v>
      </c>
      <c r="G610" s="175"/>
      <c r="H610" s="384">
        <v>72</v>
      </c>
      <c r="I610" s="176">
        <v>48</v>
      </c>
      <c r="J610" s="380" t="s">
        <v>425</v>
      </c>
      <c r="K610" s="127" t="s">
        <v>1805</v>
      </c>
      <c r="L610" s="1">
        <v>48</v>
      </c>
      <c r="M610" s="177">
        <f t="shared" si="75"/>
        <v>72</v>
      </c>
      <c r="N610" s="2">
        <v>15.36</v>
      </c>
      <c r="O610" s="169"/>
      <c r="P610" s="178">
        <f t="shared" si="76"/>
        <v>15.36</v>
      </c>
      <c r="Q610" s="179">
        <f t="shared" si="74"/>
        <v>1105.92</v>
      </c>
      <c r="R610" s="127" t="s">
        <v>1868</v>
      </c>
      <c r="S610" s="158"/>
    </row>
    <row r="611" spans="1:19" ht="32.25" customHeight="1">
      <c r="A611" s="171">
        <v>563</v>
      </c>
      <c r="B611" s="172" t="s">
        <v>1421</v>
      </c>
      <c r="C611" s="21" t="s">
        <v>21</v>
      </c>
      <c r="D611" s="7">
        <v>27271</v>
      </c>
      <c r="E611" s="173"/>
      <c r="F611" s="174" t="s">
        <v>1415</v>
      </c>
      <c r="G611" s="175"/>
      <c r="H611" s="384">
        <v>36</v>
      </c>
      <c r="I611" s="176">
        <v>24</v>
      </c>
      <c r="J611" s="380" t="s">
        <v>425</v>
      </c>
      <c r="K611" s="127" t="s">
        <v>1803</v>
      </c>
      <c r="L611" s="1">
        <v>24</v>
      </c>
      <c r="M611" s="177">
        <f t="shared" si="75"/>
        <v>36</v>
      </c>
      <c r="N611" s="2">
        <v>18.56</v>
      </c>
      <c r="O611" s="169"/>
      <c r="P611" s="178">
        <f t="shared" si="76"/>
        <v>18.56</v>
      </c>
      <c r="Q611" s="179">
        <f t="shared" si="74"/>
        <v>668.16</v>
      </c>
      <c r="R611" s="127" t="s">
        <v>1868</v>
      </c>
      <c r="S611" s="158"/>
    </row>
    <row r="612" spans="1:19" ht="32.25" customHeight="1">
      <c r="A612" s="171">
        <v>564</v>
      </c>
      <c r="B612" s="172" t="s">
        <v>1422</v>
      </c>
      <c r="C612" s="21" t="s">
        <v>21</v>
      </c>
      <c r="D612" s="7">
        <v>27388</v>
      </c>
      <c r="E612" s="173"/>
      <c r="F612" s="174" t="s">
        <v>1405</v>
      </c>
      <c r="G612" s="175"/>
      <c r="H612" s="384">
        <v>36</v>
      </c>
      <c r="I612" s="176">
        <v>16</v>
      </c>
      <c r="J612" s="380" t="s">
        <v>425</v>
      </c>
      <c r="K612" s="127" t="s">
        <v>1803</v>
      </c>
      <c r="L612" s="1">
        <v>16</v>
      </c>
      <c r="M612" s="177">
        <f t="shared" si="75"/>
        <v>36</v>
      </c>
      <c r="N612" s="2">
        <v>8.2</v>
      </c>
      <c r="O612" s="169"/>
      <c r="P612" s="178">
        <f t="shared" si="76"/>
        <v>8.2</v>
      </c>
      <c r="Q612" s="179">
        <f t="shared" si="74"/>
        <v>295.2</v>
      </c>
      <c r="R612" s="127" t="s">
        <v>1868</v>
      </c>
      <c r="S612" s="158"/>
    </row>
    <row r="613" spans="1:19" ht="32.25" customHeight="1">
      <c r="A613" s="171">
        <v>565</v>
      </c>
      <c r="B613" s="172" t="s">
        <v>1423</v>
      </c>
      <c r="C613" s="21" t="s">
        <v>21</v>
      </c>
      <c r="D613" s="7">
        <v>27201</v>
      </c>
      <c r="E613" s="173"/>
      <c r="F613" s="174" t="s">
        <v>1424</v>
      </c>
      <c r="G613" s="175"/>
      <c r="H613" s="384">
        <v>52</v>
      </c>
      <c r="I613" s="176">
        <v>10</v>
      </c>
      <c r="J613" s="380" t="s">
        <v>425</v>
      </c>
      <c r="K613" s="127" t="s">
        <v>1803</v>
      </c>
      <c r="L613" s="1">
        <v>10</v>
      </c>
      <c r="M613" s="177">
        <f t="shared" si="75"/>
        <v>52</v>
      </c>
      <c r="N613" s="2">
        <v>13.26</v>
      </c>
      <c r="O613" s="169"/>
      <c r="P613" s="178">
        <f t="shared" si="76"/>
        <v>13.26</v>
      </c>
      <c r="Q613" s="179">
        <f t="shared" si="74"/>
        <v>689.52</v>
      </c>
      <c r="R613" s="127" t="s">
        <v>1868</v>
      </c>
      <c r="S613" s="158"/>
    </row>
    <row r="614" spans="1:19" ht="32.25" customHeight="1">
      <c r="A614" s="171">
        <v>566</v>
      </c>
      <c r="B614" s="172" t="s">
        <v>1425</v>
      </c>
      <c r="C614" s="21" t="s">
        <v>21</v>
      </c>
      <c r="D614" s="7">
        <v>27319</v>
      </c>
      <c r="E614" s="173"/>
      <c r="F614" s="174" t="s">
        <v>1405</v>
      </c>
      <c r="G614" s="175"/>
      <c r="H614" s="384">
        <v>80</v>
      </c>
      <c r="I614" s="176">
        <v>16</v>
      </c>
      <c r="J614" s="380" t="s">
        <v>425</v>
      </c>
      <c r="K614" s="127" t="s">
        <v>1803</v>
      </c>
      <c r="L614" s="1">
        <v>16</v>
      </c>
      <c r="M614" s="177">
        <f t="shared" si="75"/>
        <v>80</v>
      </c>
      <c r="N614" s="2">
        <v>6.72</v>
      </c>
      <c r="O614" s="169"/>
      <c r="P614" s="178">
        <f t="shared" si="76"/>
        <v>6.72</v>
      </c>
      <c r="Q614" s="179">
        <f t="shared" si="74"/>
        <v>537.6</v>
      </c>
      <c r="R614" s="127" t="s">
        <v>1868</v>
      </c>
      <c r="S614" s="158"/>
    </row>
    <row r="615" spans="1:19" ht="32.25" customHeight="1">
      <c r="A615" s="171">
        <v>567</v>
      </c>
      <c r="B615" s="172" t="s">
        <v>1426</v>
      </c>
      <c r="C615" s="21" t="s">
        <v>21</v>
      </c>
      <c r="D615" s="7">
        <v>27346</v>
      </c>
      <c r="E615" s="173"/>
      <c r="F615" s="174" t="s">
        <v>1427</v>
      </c>
      <c r="G615" s="175"/>
      <c r="H615" s="384">
        <v>4</v>
      </c>
      <c r="I615" s="176">
        <v>12</v>
      </c>
      <c r="J615" s="380" t="s">
        <v>425</v>
      </c>
      <c r="K615" s="127" t="s">
        <v>1803</v>
      </c>
      <c r="L615" s="1">
        <v>12</v>
      </c>
      <c r="M615" s="177">
        <f t="shared" si="75"/>
        <v>4</v>
      </c>
      <c r="N615" s="2">
        <v>4.36</v>
      </c>
      <c r="O615" s="169"/>
      <c r="P615" s="178">
        <f t="shared" si="76"/>
        <v>4.36</v>
      </c>
      <c r="Q615" s="179">
        <f t="shared" si="74"/>
        <v>17.44</v>
      </c>
      <c r="R615" s="127" t="s">
        <v>1868</v>
      </c>
      <c r="S615" s="158"/>
    </row>
    <row r="616" spans="1:19" ht="32.25" customHeight="1">
      <c r="A616" s="171">
        <v>568</v>
      </c>
      <c r="B616" s="172" t="s">
        <v>1428</v>
      </c>
      <c r="C616" s="21" t="s">
        <v>21</v>
      </c>
      <c r="D616" s="7">
        <v>27219</v>
      </c>
      <c r="E616" s="173"/>
      <c r="F616" s="174" t="s">
        <v>1405</v>
      </c>
      <c r="G616" s="175"/>
      <c r="H616" s="384">
        <v>8</v>
      </c>
      <c r="I616" s="176">
        <v>16</v>
      </c>
      <c r="J616" s="380" t="s">
        <v>425</v>
      </c>
      <c r="K616" s="127" t="s">
        <v>1803</v>
      </c>
      <c r="L616" s="1">
        <v>16</v>
      </c>
      <c r="M616" s="177">
        <f t="shared" si="75"/>
        <v>8</v>
      </c>
      <c r="N616" s="2">
        <v>15.22</v>
      </c>
      <c r="O616" s="169"/>
      <c r="P616" s="178">
        <f t="shared" si="76"/>
        <v>15.22</v>
      </c>
      <c r="Q616" s="179">
        <f t="shared" si="74"/>
        <v>121.76</v>
      </c>
      <c r="R616" s="127" t="s">
        <v>1868</v>
      </c>
      <c r="S616" s="158"/>
    </row>
    <row r="617" spans="1:19" ht="32.25" customHeight="1">
      <c r="A617" s="171">
        <v>569</v>
      </c>
      <c r="B617" s="172" t="s">
        <v>1429</v>
      </c>
      <c r="C617" s="21" t="s">
        <v>21</v>
      </c>
      <c r="D617" s="7">
        <v>27223</v>
      </c>
      <c r="E617" s="173"/>
      <c r="F617" s="174" t="s">
        <v>1427</v>
      </c>
      <c r="G617" s="175"/>
      <c r="H617" s="384">
        <v>34</v>
      </c>
      <c r="I617" s="176">
        <v>12</v>
      </c>
      <c r="J617" s="380" t="s">
        <v>425</v>
      </c>
      <c r="K617" s="127" t="s">
        <v>1803</v>
      </c>
      <c r="L617" s="1">
        <v>12</v>
      </c>
      <c r="M617" s="177">
        <f t="shared" si="75"/>
        <v>34</v>
      </c>
      <c r="N617" s="2">
        <v>10.54</v>
      </c>
      <c r="O617" s="169"/>
      <c r="P617" s="178">
        <f t="shared" si="76"/>
        <v>10.54</v>
      </c>
      <c r="Q617" s="179">
        <f t="shared" si="74"/>
        <v>358.35999999999996</v>
      </c>
      <c r="R617" s="127" t="s">
        <v>1868</v>
      </c>
      <c r="S617" s="158"/>
    </row>
    <row r="618" spans="1:19" ht="32.25" customHeight="1">
      <c r="A618" s="171">
        <v>570</v>
      </c>
      <c r="B618" s="172" t="s">
        <v>1430</v>
      </c>
      <c r="C618" s="172" t="s">
        <v>21</v>
      </c>
      <c r="D618" s="7">
        <v>28921</v>
      </c>
      <c r="E618" s="173"/>
      <c r="F618" s="174" t="s">
        <v>1431</v>
      </c>
      <c r="G618" s="175"/>
      <c r="H618" s="384">
        <v>32</v>
      </c>
      <c r="I618" s="176">
        <v>36</v>
      </c>
      <c r="J618" s="380" t="s">
        <v>19</v>
      </c>
      <c r="K618" s="127" t="s">
        <v>1773</v>
      </c>
      <c r="L618" s="1">
        <v>36</v>
      </c>
      <c r="M618" s="177">
        <f t="shared" si="75"/>
        <v>32</v>
      </c>
      <c r="N618" s="2">
        <v>33.46</v>
      </c>
      <c r="O618" s="169"/>
      <c r="P618" s="178">
        <f t="shared" si="76"/>
        <v>33.46</v>
      </c>
      <c r="Q618" s="179">
        <f t="shared" si="74"/>
        <v>1070.72</v>
      </c>
      <c r="R618" s="127" t="s">
        <v>1869</v>
      </c>
      <c r="S618" s="158"/>
    </row>
    <row r="619" spans="1:19" ht="32.25" customHeight="1">
      <c r="A619" s="171">
        <v>571</v>
      </c>
      <c r="B619" s="172" t="s">
        <v>1432</v>
      </c>
      <c r="C619" s="172" t="s">
        <v>21</v>
      </c>
      <c r="D619" s="7">
        <v>28880</v>
      </c>
      <c r="E619" s="173"/>
      <c r="F619" s="174" t="s">
        <v>1433</v>
      </c>
      <c r="G619" s="175"/>
      <c r="H619" s="384">
        <v>24</v>
      </c>
      <c r="I619" s="176">
        <v>24</v>
      </c>
      <c r="J619" s="380" t="s">
        <v>19</v>
      </c>
      <c r="K619" s="127" t="s">
        <v>1806</v>
      </c>
      <c r="L619" s="1">
        <v>24</v>
      </c>
      <c r="M619" s="177">
        <f t="shared" si="75"/>
        <v>24</v>
      </c>
      <c r="N619" s="2">
        <v>20.14</v>
      </c>
      <c r="O619" s="169"/>
      <c r="P619" s="178">
        <f t="shared" si="76"/>
        <v>20.14</v>
      </c>
      <c r="Q619" s="179">
        <f t="shared" si="74"/>
        <v>483.36</v>
      </c>
      <c r="R619" s="127" t="s">
        <v>1869</v>
      </c>
      <c r="S619" s="158"/>
    </row>
    <row r="620" spans="1:19" ht="32.25" customHeight="1">
      <c r="A620" s="171">
        <v>572</v>
      </c>
      <c r="B620" s="260" t="s">
        <v>1434</v>
      </c>
      <c r="C620" s="21" t="s">
        <v>21</v>
      </c>
      <c r="D620" s="7">
        <v>100798</v>
      </c>
      <c r="E620" s="173"/>
      <c r="F620" s="174" t="s">
        <v>1435</v>
      </c>
      <c r="G620" s="175"/>
      <c r="H620" s="384">
        <v>24</v>
      </c>
      <c r="I620" s="176">
        <v>7</v>
      </c>
      <c r="J620" s="380" t="s">
        <v>425</v>
      </c>
      <c r="K620" s="127" t="s">
        <v>1803</v>
      </c>
      <c r="L620" s="1">
        <v>7</v>
      </c>
      <c r="M620" s="177">
        <f t="shared" si="75"/>
        <v>24</v>
      </c>
      <c r="N620" s="2">
        <v>6.68</v>
      </c>
      <c r="O620" s="169"/>
      <c r="P620" s="178">
        <f t="shared" si="76"/>
        <v>6.68</v>
      </c>
      <c r="Q620" s="179">
        <f t="shared" si="74"/>
        <v>160.32</v>
      </c>
      <c r="R620" s="127" t="s">
        <v>1868</v>
      </c>
      <c r="S620" s="158"/>
    </row>
    <row r="621" spans="1:19" ht="32.25" customHeight="1">
      <c r="A621" s="427" t="str">
        <f>"Fee for Service Drayage = "&amp;DOLLAR(SUM(Q622),2)</f>
        <v>Fee for Service Drayage = $906.36</v>
      </c>
      <c r="B621" s="427"/>
      <c r="C621" s="345"/>
      <c r="D621" s="346"/>
      <c r="E621" s="347"/>
      <c r="F621" s="348"/>
      <c r="G621" s="345"/>
      <c r="H621" s="349"/>
      <c r="I621" s="350"/>
      <c r="J621" s="351"/>
      <c r="K621" s="351"/>
      <c r="L621" s="352"/>
      <c r="M621" s="353"/>
      <c r="N621" s="354"/>
      <c r="O621" s="354"/>
      <c r="P621" s="354"/>
      <c r="Q621" s="355"/>
      <c r="R621" s="351"/>
      <c r="S621" s="193"/>
    </row>
    <row r="622" spans="1:19" ht="32.25" customHeight="1">
      <c r="A622" s="180">
        <v>573</v>
      </c>
      <c r="B622" s="182" t="s">
        <v>1500</v>
      </c>
      <c r="C622" s="428"/>
      <c r="D622" s="428"/>
      <c r="E622" s="428"/>
      <c r="F622" s="428"/>
      <c r="G622" s="428"/>
      <c r="H622" s="183">
        <f>SUM('Fee for Service Summary'!F3:F7)</f>
        <v>182</v>
      </c>
      <c r="I622" s="429"/>
      <c r="J622" s="429"/>
      <c r="K622" s="429"/>
      <c r="L622" s="429"/>
      <c r="M622" s="429"/>
      <c r="N622" s="97">
        <v>4.98</v>
      </c>
      <c r="O622" s="430"/>
      <c r="P622" s="430"/>
      <c r="Q622" s="185">
        <f>H622*N622</f>
        <v>906.3600000000001</v>
      </c>
      <c r="R622" s="181"/>
      <c r="S622" s="356"/>
    </row>
    <row r="623" spans="1:19" ht="32.25" customHeight="1">
      <c r="A623" s="413" t="s">
        <v>1436</v>
      </c>
      <c r="B623" s="413"/>
      <c r="C623" s="413"/>
      <c r="D623" s="413"/>
      <c r="E623" s="413"/>
      <c r="F623" s="413"/>
      <c r="G623" s="413"/>
      <c r="H623" s="413"/>
      <c r="I623" s="413"/>
      <c r="J623" s="413"/>
      <c r="K623" s="413"/>
      <c r="L623" s="413"/>
      <c r="M623" s="413"/>
      <c r="N623" s="413"/>
      <c r="O623" s="413"/>
      <c r="P623" s="413"/>
      <c r="Q623" s="357">
        <f>SUM(Q3:Q622)</f>
        <v>6016698.959999997</v>
      </c>
      <c r="R623" s="358"/>
      <c r="S623" s="193"/>
    </row>
    <row r="624" spans="1:19" ht="32.25" customHeight="1">
      <c r="A624" s="414" t="s">
        <v>1437</v>
      </c>
      <c r="B624" s="414"/>
      <c r="C624" s="114"/>
      <c r="D624" s="23"/>
      <c r="E624" s="359"/>
      <c r="F624" s="359"/>
      <c r="G624" s="360"/>
      <c r="H624" s="361"/>
      <c r="I624" s="362"/>
      <c r="J624" s="359"/>
      <c r="K624" s="359"/>
      <c r="L624" s="362"/>
      <c r="M624" s="361"/>
      <c r="N624" s="363"/>
      <c r="O624" s="363"/>
      <c r="P624" s="363"/>
      <c r="Q624" s="364"/>
      <c r="R624" s="359"/>
      <c r="S624" s="365"/>
    </row>
    <row r="625" spans="1:19" ht="32.25" customHeight="1">
      <c r="A625" s="415" t="s">
        <v>1438</v>
      </c>
      <c r="B625" s="415"/>
      <c r="C625" s="115" t="str">
        <f>DOLLAR(SUM(Q4:Q11),2)</f>
        <v>$204,513.23</v>
      </c>
      <c r="D625" s="24"/>
      <c r="E625" s="359"/>
      <c r="F625" s="359"/>
      <c r="G625" s="360"/>
      <c r="H625" s="361"/>
      <c r="I625" s="362"/>
      <c r="J625" s="359"/>
      <c r="K625" s="359"/>
      <c r="L625" s="362"/>
      <c r="M625" s="361"/>
      <c r="N625" s="363"/>
      <c r="O625" s="363"/>
      <c r="P625" s="363"/>
      <c r="Q625" s="364"/>
      <c r="R625" s="359"/>
      <c r="S625" s="365"/>
    </row>
    <row r="626" spans="1:19" ht="32.25" customHeight="1">
      <c r="A626" s="415" t="s">
        <v>1439</v>
      </c>
      <c r="B626" s="415"/>
      <c r="C626" s="115" t="str">
        <f>DOLLAR(SUM(Q13:Q47),2)</f>
        <v>$271,121.93</v>
      </c>
      <c r="D626" s="24"/>
      <c r="E626" s="365"/>
      <c r="F626" s="365"/>
      <c r="G626" s="365"/>
      <c r="H626" s="365"/>
      <c r="I626" s="365"/>
      <c r="J626" s="359"/>
      <c r="K626" s="365"/>
      <c r="L626" s="365"/>
      <c r="M626" s="365"/>
      <c r="N626" s="365"/>
      <c r="O626" s="365"/>
      <c r="P626" s="365"/>
      <c r="Q626" s="365"/>
      <c r="R626" s="365"/>
      <c r="S626" s="365"/>
    </row>
    <row r="627" spans="1:19" ht="32.25" customHeight="1">
      <c r="A627" s="415" t="s">
        <v>1440</v>
      </c>
      <c r="B627" s="415"/>
      <c r="C627" s="115" t="str">
        <f>DOLLAR(SUM(Q49:Q97),2)</f>
        <v>$509,696.85</v>
      </c>
      <c r="D627" s="24"/>
      <c r="E627" s="365"/>
      <c r="F627" s="365"/>
      <c r="G627" s="365"/>
      <c r="H627" s="365"/>
      <c r="I627" s="365"/>
      <c r="J627" s="359"/>
      <c r="K627" s="365"/>
      <c r="L627" s="365"/>
      <c r="M627" s="365"/>
      <c r="N627" s="365"/>
      <c r="O627" s="365"/>
      <c r="P627" s="365"/>
      <c r="Q627" s="365"/>
      <c r="R627" s="365"/>
      <c r="S627" s="365"/>
    </row>
    <row r="628" spans="1:19" ht="32.25" customHeight="1">
      <c r="A628" s="415" t="s">
        <v>1441</v>
      </c>
      <c r="B628" s="415"/>
      <c r="C628" s="115" t="str">
        <f>DOLLAR(SUM(Q99:Q123),2)</f>
        <v>$79,737.79</v>
      </c>
      <c r="D628" s="24"/>
      <c r="E628" s="365"/>
      <c r="F628" s="365"/>
      <c r="G628" s="365"/>
      <c r="H628" s="365"/>
      <c r="I628" s="365"/>
      <c r="J628" s="359"/>
      <c r="K628" s="365"/>
      <c r="L628" s="365"/>
      <c r="M628" s="365"/>
      <c r="N628" s="365"/>
      <c r="O628" s="365"/>
      <c r="P628" s="365"/>
      <c r="Q628" s="365"/>
      <c r="R628" s="365"/>
      <c r="S628" s="365"/>
    </row>
    <row r="629" spans="1:19" ht="32.25" customHeight="1">
      <c r="A629" s="415" t="s">
        <v>1442</v>
      </c>
      <c r="B629" s="415"/>
      <c r="C629" s="115" t="str">
        <f>DOLLAR(SUM(Q125:Q131),2)</f>
        <v>$367,007.20</v>
      </c>
      <c r="D629" s="24"/>
      <c r="E629" s="365"/>
      <c r="F629" s="365"/>
      <c r="G629" s="365"/>
      <c r="H629" s="365"/>
      <c r="I629" s="365"/>
      <c r="J629" s="359"/>
      <c r="K629" s="365"/>
      <c r="L629" s="365"/>
      <c r="M629" s="365"/>
      <c r="N629" s="365"/>
      <c r="O629" s="365"/>
      <c r="P629" s="365"/>
      <c r="Q629" s="365"/>
      <c r="R629" s="365"/>
      <c r="S629" s="365"/>
    </row>
    <row r="630" spans="1:19" ht="32.25" customHeight="1">
      <c r="A630" s="415" t="s">
        <v>1443</v>
      </c>
      <c r="B630" s="415"/>
      <c r="C630" s="115" t="str">
        <f>DOLLAR(SUM(Q133:Q145),2)</f>
        <v>$191,991.18</v>
      </c>
      <c r="D630" s="24"/>
      <c r="E630" s="365"/>
      <c r="F630" s="365"/>
      <c r="G630" s="365"/>
      <c r="H630" s="365"/>
      <c r="I630" s="365"/>
      <c r="J630" s="359"/>
      <c r="K630" s="365"/>
      <c r="L630" s="365"/>
      <c r="M630" s="365"/>
      <c r="N630" s="365"/>
      <c r="O630" s="365"/>
      <c r="P630" s="365"/>
      <c r="Q630" s="365"/>
      <c r="R630" s="365"/>
      <c r="S630" s="365"/>
    </row>
    <row r="631" spans="1:19" ht="32.25" customHeight="1">
      <c r="A631" s="415" t="s">
        <v>1444</v>
      </c>
      <c r="B631" s="415"/>
      <c r="C631" s="115" t="str">
        <f>DOLLAR(SUM(Q147:Q158),2)</f>
        <v>$379,929.03</v>
      </c>
      <c r="D631" s="24"/>
      <c r="E631" s="365"/>
      <c r="F631" s="365"/>
      <c r="G631" s="365"/>
      <c r="H631" s="365"/>
      <c r="I631" s="365"/>
      <c r="J631" s="359"/>
      <c r="K631" s="365"/>
      <c r="L631" s="365"/>
      <c r="M631" s="365"/>
      <c r="N631" s="365"/>
      <c r="O631" s="365"/>
      <c r="P631" s="365"/>
      <c r="Q631" s="365"/>
      <c r="R631" s="365"/>
      <c r="S631" s="365"/>
    </row>
    <row r="632" spans="1:19" ht="32.25" customHeight="1">
      <c r="A632" s="415" t="s">
        <v>1445</v>
      </c>
      <c r="B632" s="415"/>
      <c r="C632" s="115" t="str">
        <f>DOLLAR(SUM(Q160:Q204),2)</f>
        <v>$232,934.34</v>
      </c>
      <c r="D632" s="24"/>
      <c r="E632" s="365"/>
      <c r="F632" s="365"/>
      <c r="G632" s="365"/>
      <c r="H632" s="365"/>
      <c r="I632" s="365"/>
      <c r="J632" s="359"/>
      <c r="K632" s="365"/>
      <c r="L632" s="365"/>
      <c r="M632" s="365"/>
      <c r="N632" s="365"/>
      <c r="O632" s="365"/>
      <c r="P632" s="365"/>
      <c r="Q632" s="365"/>
      <c r="R632" s="365"/>
      <c r="S632" s="365"/>
    </row>
    <row r="633" spans="1:19" ht="32.25" customHeight="1">
      <c r="A633" s="415" t="s">
        <v>1446</v>
      </c>
      <c r="B633" s="415"/>
      <c r="C633" s="115" t="str">
        <f>DOLLAR(SUM(Q206:Q213),2)</f>
        <v>$78,605.86</v>
      </c>
      <c r="D633" s="24"/>
      <c r="E633" s="365"/>
      <c r="F633" s="365"/>
      <c r="G633" s="365"/>
      <c r="H633" s="365"/>
      <c r="I633" s="365"/>
      <c r="J633" s="359"/>
      <c r="K633" s="365"/>
      <c r="L633" s="365"/>
      <c r="M633" s="365"/>
      <c r="N633" s="365"/>
      <c r="O633" s="365"/>
      <c r="P633" s="365"/>
      <c r="Q633" s="365"/>
      <c r="R633" s="365"/>
      <c r="S633" s="365"/>
    </row>
    <row r="634" spans="1:19" ht="32.25" customHeight="1">
      <c r="A634" s="415" t="s">
        <v>1447</v>
      </c>
      <c r="B634" s="415"/>
      <c r="C634" s="115" t="str">
        <f>DOLLAR(SUM(Q215:Q259),2)</f>
        <v>$382,444.59</v>
      </c>
      <c r="D634" s="24"/>
      <c r="E634" s="365"/>
      <c r="F634" s="365"/>
      <c r="G634" s="365"/>
      <c r="H634" s="365"/>
      <c r="I634" s="365"/>
      <c r="J634" s="359"/>
      <c r="K634" s="365"/>
      <c r="L634" s="365"/>
      <c r="M634" s="365"/>
      <c r="N634" s="365"/>
      <c r="O634" s="365"/>
      <c r="P634" s="365"/>
      <c r="Q634" s="365"/>
      <c r="R634" s="365"/>
      <c r="S634" s="365"/>
    </row>
    <row r="635" spans="1:19" ht="32.25" customHeight="1">
      <c r="A635" s="415" t="s">
        <v>1448</v>
      </c>
      <c r="B635" s="415"/>
      <c r="C635" s="116" t="str">
        <f>DOLLAR(D635,2)</f>
        <v>$105,508.77</v>
      </c>
      <c r="D635" s="118">
        <f>SUM(Q261:Q276,Q308:Q314,Q599:Q620)</f>
        <v>105508.77</v>
      </c>
      <c r="E635" s="365"/>
      <c r="F635" s="365"/>
      <c r="G635" s="365"/>
      <c r="H635" s="365"/>
      <c r="I635" s="365"/>
      <c r="J635" s="359"/>
      <c r="K635" s="365"/>
      <c r="L635" s="365"/>
      <c r="M635" s="365"/>
      <c r="N635" s="365"/>
      <c r="O635" s="365"/>
      <c r="P635" s="365"/>
      <c r="Q635" s="365"/>
      <c r="R635" s="365"/>
      <c r="S635" s="365"/>
    </row>
    <row r="636" spans="1:19" ht="32.25" customHeight="1">
      <c r="A636" s="415" t="s">
        <v>1449</v>
      </c>
      <c r="B636" s="415"/>
      <c r="C636" s="115" t="str">
        <f>DOLLAR(SUM(Q278:Q306),2)</f>
        <v>$237,255.09</v>
      </c>
      <c r="D636" s="24"/>
      <c r="E636" s="365"/>
      <c r="F636" s="365"/>
      <c r="G636" s="365"/>
      <c r="H636" s="365"/>
      <c r="I636" s="365"/>
      <c r="J636" s="359"/>
      <c r="K636" s="365"/>
      <c r="L636" s="365"/>
      <c r="M636" s="365"/>
      <c r="N636" s="365"/>
      <c r="O636" s="365"/>
      <c r="P636" s="365"/>
      <c r="Q636" s="365"/>
      <c r="R636" s="365"/>
      <c r="S636" s="365"/>
    </row>
    <row r="637" spans="1:19" ht="32.25" customHeight="1">
      <c r="A637" s="415" t="s">
        <v>1450</v>
      </c>
      <c r="B637" s="415"/>
      <c r="C637" s="115" t="str">
        <f>DOLLAR(SUM(Q316:Q346),2)</f>
        <v>$156,018.55</v>
      </c>
      <c r="D637" s="24"/>
      <c r="E637" s="365"/>
      <c r="F637" s="365"/>
      <c r="G637" s="365"/>
      <c r="H637" s="365"/>
      <c r="I637" s="365"/>
      <c r="J637" s="359"/>
      <c r="K637" s="365"/>
      <c r="L637" s="365"/>
      <c r="M637" s="365"/>
      <c r="N637" s="365"/>
      <c r="O637" s="365"/>
      <c r="P637" s="365"/>
      <c r="Q637" s="365"/>
      <c r="R637" s="365"/>
      <c r="S637" s="365"/>
    </row>
    <row r="638" spans="1:19" ht="32.25" customHeight="1">
      <c r="A638" s="415" t="s">
        <v>1451</v>
      </c>
      <c r="B638" s="415"/>
      <c r="C638" s="115" t="str">
        <f>DOLLAR(SUM(Q348:Q377),2)</f>
        <v>$354,670.64</v>
      </c>
      <c r="D638" s="24"/>
      <c r="E638" s="365"/>
      <c r="F638" s="365"/>
      <c r="G638" s="365"/>
      <c r="H638" s="365"/>
      <c r="I638" s="365"/>
      <c r="J638" s="359"/>
      <c r="K638" s="365"/>
      <c r="L638" s="365"/>
      <c r="M638" s="365"/>
      <c r="N638" s="365"/>
      <c r="O638" s="365"/>
      <c r="P638" s="365"/>
      <c r="Q638" s="365"/>
      <c r="R638" s="365"/>
      <c r="S638" s="365"/>
    </row>
    <row r="639" spans="1:19" ht="32.25" customHeight="1">
      <c r="A639" s="415" t="s">
        <v>1452</v>
      </c>
      <c r="B639" s="415"/>
      <c r="C639" s="115" t="str">
        <f>DOLLAR(SUM(Q379:Q445),2)</f>
        <v>$540,942.19</v>
      </c>
      <c r="D639" s="24"/>
      <c r="E639" s="365"/>
      <c r="F639" s="365"/>
      <c r="G639" s="365"/>
      <c r="H639" s="365"/>
      <c r="I639" s="365"/>
      <c r="J639" s="359"/>
      <c r="K639" s="365"/>
      <c r="L639" s="365"/>
      <c r="M639" s="365"/>
      <c r="N639" s="365"/>
      <c r="O639" s="365"/>
      <c r="P639" s="365"/>
      <c r="Q639" s="365"/>
      <c r="R639" s="365"/>
      <c r="S639" s="365"/>
    </row>
    <row r="640" spans="1:19" ht="32.25" customHeight="1">
      <c r="A640" s="415" t="s">
        <v>1453</v>
      </c>
      <c r="B640" s="415"/>
      <c r="C640" s="115" t="str">
        <f>DOLLAR(SUM(Q447:Q471),2)</f>
        <v>$269,797.79</v>
      </c>
      <c r="D640" s="24"/>
      <c r="E640" s="365"/>
      <c r="F640" s="365"/>
      <c r="G640" s="365"/>
      <c r="H640" s="365"/>
      <c r="I640" s="365"/>
      <c r="J640" s="359"/>
      <c r="K640" s="365"/>
      <c r="L640" s="365"/>
      <c r="M640" s="365"/>
      <c r="N640" s="365"/>
      <c r="O640" s="365"/>
      <c r="P640" s="365"/>
      <c r="Q640" s="365"/>
      <c r="R640" s="365"/>
      <c r="S640" s="365"/>
    </row>
    <row r="641" spans="1:19" ht="32.25" customHeight="1">
      <c r="A641" s="415" t="s">
        <v>1454</v>
      </c>
      <c r="B641" s="415"/>
      <c r="C641" s="115" t="str">
        <f>DOLLAR(SUM(Q473:Q489),2)</f>
        <v>$401,731.99</v>
      </c>
      <c r="D641" s="24"/>
      <c r="E641" s="365"/>
      <c r="F641" s="365"/>
      <c r="G641" s="365"/>
      <c r="H641" s="365"/>
      <c r="I641" s="365"/>
      <c r="J641" s="359"/>
      <c r="K641" s="365"/>
      <c r="L641" s="365"/>
      <c r="M641" s="365"/>
      <c r="N641" s="365"/>
      <c r="O641" s="365"/>
      <c r="P641" s="365"/>
      <c r="Q641" s="365"/>
      <c r="R641" s="365"/>
      <c r="S641" s="365"/>
    </row>
    <row r="642" spans="1:19" ht="32.25" customHeight="1">
      <c r="A642" s="415" t="s">
        <v>1455</v>
      </c>
      <c r="B642" s="415"/>
      <c r="C642" s="115" t="str">
        <f>DOLLAR(SUM(Q491:Q510),2)</f>
        <v>$481,938.21</v>
      </c>
      <c r="D642" s="24"/>
      <c r="E642" s="365"/>
      <c r="F642" s="365"/>
      <c r="G642" s="365"/>
      <c r="H642" s="365"/>
      <c r="I642" s="365"/>
      <c r="J642" s="359"/>
      <c r="K642" s="365"/>
      <c r="L642" s="365"/>
      <c r="M642" s="365"/>
      <c r="N642" s="365"/>
      <c r="O642" s="365"/>
      <c r="P642" s="365"/>
      <c r="Q642" s="365"/>
      <c r="R642" s="365"/>
      <c r="S642" s="365"/>
    </row>
    <row r="643" spans="1:19" ht="32.25" customHeight="1">
      <c r="A643" s="366"/>
      <c r="B643" s="366" t="s">
        <v>1456</v>
      </c>
      <c r="C643" s="115" t="str">
        <f>DOLLAR(SUM(Q512:Q542),2)</f>
        <v>$295,450.68</v>
      </c>
      <c r="D643" s="24"/>
      <c r="E643" s="365"/>
      <c r="F643" s="365"/>
      <c r="G643" s="365"/>
      <c r="H643" s="365"/>
      <c r="I643" s="365"/>
      <c r="J643" s="359"/>
      <c r="K643" s="365"/>
      <c r="L643" s="365"/>
      <c r="M643" s="365"/>
      <c r="N643" s="365"/>
      <c r="O643" s="365"/>
      <c r="P643" s="365"/>
      <c r="Q643" s="365"/>
      <c r="R643" s="365"/>
      <c r="S643" s="365"/>
    </row>
    <row r="644" spans="1:19" ht="32.25" customHeight="1">
      <c r="A644" s="415" t="s">
        <v>1457</v>
      </c>
      <c r="B644" s="415"/>
      <c r="C644" s="115" t="str">
        <f>DOLLAR(SUM(Q544:Q597),2)</f>
        <v>$474,496.69</v>
      </c>
      <c r="D644" s="24"/>
      <c r="E644" s="365"/>
      <c r="F644" s="365"/>
      <c r="G644" s="365"/>
      <c r="H644" s="365"/>
      <c r="I644" s="365"/>
      <c r="J644" s="359"/>
      <c r="K644" s="365"/>
      <c r="L644" s="365"/>
      <c r="M644" s="365"/>
      <c r="N644" s="365"/>
      <c r="O644" s="365"/>
      <c r="P644" s="365"/>
      <c r="Q644" s="365"/>
      <c r="R644" s="365"/>
      <c r="S644" s="365"/>
    </row>
    <row r="645" spans="1:19" ht="32.25" customHeight="1">
      <c r="A645" s="366"/>
      <c r="B645" s="366" t="s">
        <v>1458</v>
      </c>
      <c r="C645" s="117" t="str">
        <f>DOLLAR(Q622,2)</f>
        <v>$906.36</v>
      </c>
      <c r="D645" s="24"/>
      <c r="E645" s="365"/>
      <c r="F645" s="365"/>
      <c r="G645" s="365"/>
      <c r="H645" s="365"/>
      <c r="I645" s="365"/>
      <c r="J645" s="359"/>
      <c r="K645" s="365"/>
      <c r="L645" s="365"/>
      <c r="M645" s="365"/>
      <c r="N645" s="365"/>
      <c r="O645" s="365"/>
      <c r="P645" s="365"/>
      <c r="Q645" s="365"/>
      <c r="R645" s="365"/>
      <c r="S645" s="365"/>
    </row>
    <row r="646" spans="1:19" ht="32.25" customHeight="1">
      <c r="A646" s="366"/>
      <c r="B646" s="366" t="s">
        <v>1459</v>
      </c>
      <c r="C646" s="115" t="str">
        <f>DOLLAR(end,2)</f>
        <v>$6,016,698.96</v>
      </c>
      <c r="D646" s="24"/>
      <c r="E646" s="365"/>
      <c r="F646" s="365"/>
      <c r="G646" s="365"/>
      <c r="H646" s="365"/>
      <c r="I646" s="365"/>
      <c r="J646" s="359"/>
      <c r="K646" s="365"/>
      <c r="L646" s="365"/>
      <c r="M646" s="365"/>
      <c r="N646" s="365"/>
      <c r="O646" s="365"/>
      <c r="P646" s="365"/>
      <c r="Q646" s="365"/>
      <c r="R646" s="365"/>
      <c r="S646" s="365"/>
    </row>
    <row r="647" spans="1:3" ht="32.25" customHeight="1" hidden="1">
      <c r="A647" s="367"/>
      <c r="B647" s="367"/>
      <c r="C647" s="367"/>
    </row>
    <row r="648" ht="32.25" customHeight="1"/>
    <row r="649" ht="32.25" customHeight="1"/>
    <row r="650" ht="32.25" customHeight="1"/>
    <row r="651" ht="32.25" customHeight="1"/>
    <row r="652" ht="32.25" customHeight="1"/>
    <row r="653" ht="32.25" customHeight="1"/>
  </sheetData>
  <sheetProtection sheet="1" objects="1" scenarios="1"/>
  <mergeCells count="359">
    <mergeCell ref="Q393:Q394"/>
    <mergeCell ref="R393:R394"/>
    <mergeCell ref="A393:A394"/>
    <mergeCell ref="B393:B394"/>
    <mergeCell ref="D393:D394"/>
    <mergeCell ref="H393:H394"/>
    <mergeCell ref="I393:I394"/>
    <mergeCell ref="K393:K394"/>
    <mergeCell ref="Q389:Q390"/>
    <mergeCell ref="R389:R390"/>
    <mergeCell ref="D389:D390"/>
    <mergeCell ref="A391:A392"/>
    <mergeCell ref="B391:B392"/>
    <mergeCell ref="D391:D392"/>
    <mergeCell ref="H391:H392"/>
    <mergeCell ref="I391:I392"/>
    <mergeCell ref="L391:L392"/>
    <mergeCell ref="M391:M392"/>
    <mergeCell ref="N391:N392"/>
    <mergeCell ref="O391:O392"/>
    <mergeCell ref="P391:P392"/>
    <mergeCell ref="L393:L394"/>
    <mergeCell ref="M393:M394"/>
    <mergeCell ref="O393:O394"/>
    <mergeCell ref="P393:P394"/>
    <mergeCell ref="Q391:Q392"/>
    <mergeCell ref="R391:R392"/>
    <mergeCell ref="A389:A390"/>
    <mergeCell ref="B389:B390"/>
    <mergeCell ref="K36:K37"/>
    <mergeCell ref="L36:L37"/>
    <mergeCell ref="A44:A45"/>
    <mergeCell ref="B44:B45"/>
    <mergeCell ref="D44:D45"/>
    <mergeCell ref="H44:H45"/>
    <mergeCell ref="I44:I45"/>
    <mergeCell ref="O389:O390"/>
    <mergeCell ref="P389:P390"/>
    <mergeCell ref="P44:P45"/>
    <mergeCell ref="N87:N88"/>
    <mergeCell ref="O87:O88"/>
    <mergeCell ref="P87:P88"/>
    <mergeCell ref="P135:P136"/>
    <mergeCell ref="L44:L45"/>
    <mergeCell ref="M44:M45"/>
    <mergeCell ref="A146:B146"/>
    <mergeCell ref="A159:B159"/>
    <mergeCell ref="A184:A185"/>
    <mergeCell ref="B184:B185"/>
    <mergeCell ref="D184:D185"/>
    <mergeCell ref="H184:H185"/>
    <mergeCell ref="A189:A190"/>
    <mergeCell ref="B189:B190"/>
    <mergeCell ref="D189:D190"/>
    <mergeCell ref="H189:H190"/>
    <mergeCell ref="A3:B3"/>
    <mergeCell ref="A12:B12"/>
    <mergeCell ref="A18:A19"/>
    <mergeCell ref="B18:B19"/>
    <mergeCell ref="D18:D19"/>
    <mergeCell ref="H18:H19"/>
    <mergeCell ref="I18:I19"/>
    <mergeCell ref="K18:K19"/>
    <mergeCell ref="L18:L19"/>
    <mergeCell ref="Q18:Q19"/>
    <mergeCell ref="R18:R19"/>
    <mergeCell ref="A24:A25"/>
    <mergeCell ref="B24:B25"/>
    <mergeCell ref="D24:D25"/>
    <mergeCell ref="H24:H25"/>
    <mergeCell ref="I24:I25"/>
    <mergeCell ref="N42:N43"/>
    <mergeCell ref="R36:R37"/>
    <mergeCell ref="P36:P37"/>
    <mergeCell ref="Q36:Q37"/>
    <mergeCell ref="P24:P25"/>
    <mergeCell ref="Q24:Q25"/>
    <mergeCell ref="R24:R25"/>
    <mergeCell ref="P42:P43"/>
    <mergeCell ref="Q42:Q43"/>
    <mergeCell ref="R42:R43"/>
    <mergeCell ref="K24:K25"/>
    <mergeCell ref="L24:L25"/>
    <mergeCell ref="M18:M19"/>
    <mergeCell ref="N18:N19"/>
    <mergeCell ref="P18:P19"/>
    <mergeCell ref="M24:M25"/>
    <mergeCell ref="N24:N25"/>
    <mergeCell ref="O24:O25"/>
    <mergeCell ref="M36:M37"/>
    <mergeCell ref="N36:N37"/>
    <mergeCell ref="O36:O37"/>
    <mergeCell ref="O42:O43"/>
    <mergeCell ref="A42:A43"/>
    <mergeCell ref="B42:B43"/>
    <mergeCell ref="D42:D43"/>
    <mergeCell ref="H42:H43"/>
    <mergeCell ref="I42:I43"/>
    <mergeCell ref="K42:K43"/>
    <mergeCell ref="A36:A37"/>
    <mergeCell ref="B36:B37"/>
    <mergeCell ref="D36:D37"/>
    <mergeCell ref="H36:H37"/>
    <mergeCell ref="I36:I37"/>
    <mergeCell ref="L42:L43"/>
    <mergeCell ref="M42:M43"/>
    <mergeCell ref="Q44:Q45"/>
    <mergeCell ref="R44:R45"/>
    <mergeCell ref="A46:A47"/>
    <mergeCell ref="B46:B47"/>
    <mergeCell ref="D46:D47"/>
    <mergeCell ref="H46:H47"/>
    <mergeCell ref="I46:I47"/>
    <mergeCell ref="K46:K47"/>
    <mergeCell ref="L46:L47"/>
    <mergeCell ref="K44:K45"/>
    <mergeCell ref="N44:N45"/>
    <mergeCell ref="O44:O45"/>
    <mergeCell ref="Q87:Q88"/>
    <mergeCell ref="R87:R88"/>
    <mergeCell ref="R46:R47"/>
    <mergeCell ref="L87:L88"/>
    <mergeCell ref="M87:M88"/>
    <mergeCell ref="M46:M47"/>
    <mergeCell ref="N46:N47"/>
    <mergeCell ref="A48:B48"/>
    <mergeCell ref="A87:A88"/>
    <mergeCell ref="B87:B88"/>
    <mergeCell ref="H87:H88"/>
    <mergeCell ref="I87:I88"/>
    <mergeCell ref="K87:K88"/>
    <mergeCell ref="O46:O47"/>
    <mergeCell ref="P46:P47"/>
    <mergeCell ref="Q46:Q47"/>
    <mergeCell ref="R133:R134"/>
    <mergeCell ref="H133:H134"/>
    <mergeCell ref="K133:K134"/>
    <mergeCell ref="M133:M134"/>
    <mergeCell ref="I133:I134"/>
    <mergeCell ref="L133:L134"/>
    <mergeCell ref="N133:N134"/>
    <mergeCell ref="A98:B98"/>
    <mergeCell ref="A124:B124"/>
    <mergeCell ref="A132:B132"/>
    <mergeCell ref="A133:A134"/>
    <mergeCell ref="D133:D134"/>
    <mergeCell ref="B133:B134"/>
    <mergeCell ref="P133:P134"/>
    <mergeCell ref="Q133:Q134"/>
    <mergeCell ref="Q135:Q136"/>
    <mergeCell ref="R135:R136"/>
    <mergeCell ref="K135:K136"/>
    <mergeCell ref="M135:M136"/>
    <mergeCell ref="O135:O136"/>
    <mergeCell ref="N135:N136"/>
    <mergeCell ref="O133:O134"/>
    <mergeCell ref="I135:I136"/>
    <mergeCell ref="L135:L136"/>
    <mergeCell ref="A135:A136"/>
    <mergeCell ref="B135:B136"/>
    <mergeCell ref="D135:D136"/>
    <mergeCell ref="H135:H136"/>
    <mergeCell ref="I189:I190"/>
    <mergeCell ref="K189:K190"/>
    <mergeCell ref="L189:L190"/>
    <mergeCell ref="I184:I185"/>
    <mergeCell ref="K184:K185"/>
    <mergeCell ref="L184:L185"/>
    <mergeCell ref="M189:M190"/>
    <mergeCell ref="N189:N190"/>
    <mergeCell ref="O189:O190"/>
    <mergeCell ref="P189:P190"/>
    <mergeCell ref="Q189:Q190"/>
    <mergeCell ref="R189:R190"/>
    <mergeCell ref="P184:P185"/>
    <mergeCell ref="Q184:Q185"/>
    <mergeCell ref="R184:R185"/>
    <mergeCell ref="M184:M185"/>
    <mergeCell ref="N184:N185"/>
    <mergeCell ref="O184:O185"/>
    <mergeCell ref="R199:R200"/>
    <mergeCell ref="A205:B205"/>
    <mergeCell ref="A214:B214"/>
    <mergeCell ref="L199:L200"/>
    <mergeCell ref="M199:M200"/>
    <mergeCell ref="N199:N200"/>
    <mergeCell ref="O199:O200"/>
    <mergeCell ref="P199:P200"/>
    <mergeCell ref="Q199:Q200"/>
    <mergeCell ref="A199:A200"/>
    <mergeCell ref="B199:B200"/>
    <mergeCell ref="D199:D200"/>
    <mergeCell ref="H199:H200"/>
    <mergeCell ref="I199:I200"/>
    <mergeCell ref="K199:K200"/>
    <mergeCell ref="R247:R248"/>
    <mergeCell ref="M247:M248"/>
    <mergeCell ref="N247:N248"/>
    <mergeCell ref="O247:O248"/>
    <mergeCell ref="P247:P248"/>
    <mergeCell ref="A260:B260"/>
    <mergeCell ref="A277:B277"/>
    <mergeCell ref="A307:B307"/>
    <mergeCell ref="A315:B315"/>
    <mergeCell ref="A347:B347"/>
    <mergeCell ref="L247:L248"/>
    <mergeCell ref="Q247:Q248"/>
    <mergeCell ref="A247:A248"/>
    <mergeCell ref="B247:B248"/>
    <mergeCell ref="D247:D248"/>
    <mergeCell ref="H247:H248"/>
    <mergeCell ref="I247:I248"/>
    <mergeCell ref="K247:K248"/>
    <mergeCell ref="L349:L350"/>
    <mergeCell ref="M349:M350"/>
    <mergeCell ref="N349:N350"/>
    <mergeCell ref="P349:P350"/>
    <mergeCell ref="Q349:Q350"/>
    <mergeCell ref="R349:R350"/>
    <mergeCell ref="A349:A350"/>
    <mergeCell ref="B349:B350"/>
    <mergeCell ref="D349:D350"/>
    <mergeCell ref="H349:H350"/>
    <mergeCell ref="I349:I350"/>
    <mergeCell ref="K349:K350"/>
    <mergeCell ref="L361:L362"/>
    <mergeCell ref="M361:M362"/>
    <mergeCell ref="N361:N362"/>
    <mergeCell ref="P361:P362"/>
    <mergeCell ref="Q361:Q362"/>
    <mergeCell ref="R361:R362"/>
    <mergeCell ref="A361:A362"/>
    <mergeCell ref="B361:B362"/>
    <mergeCell ref="D361:D362"/>
    <mergeCell ref="H361:H362"/>
    <mergeCell ref="I361:I362"/>
    <mergeCell ref="K361:K362"/>
    <mergeCell ref="P364:P365"/>
    <mergeCell ref="Q364:Q365"/>
    <mergeCell ref="R364:R365"/>
    <mergeCell ref="A364:A365"/>
    <mergeCell ref="B364:B365"/>
    <mergeCell ref="D364:D365"/>
    <mergeCell ref="H364:H365"/>
    <mergeCell ref="I364:I365"/>
    <mergeCell ref="K364:K365"/>
    <mergeCell ref="L364:L365"/>
    <mergeCell ref="A378:B378"/>
    <mergeCell ref="A408:A409"/>
    <mergeCell ref="B408:B409"/>
    <mergeCell ref="D408:D409"/>
    <mergeCell ref="H408:H409"/>
    <mergeCell ref="I408:I409"/>
    <mergeCell ref="M364:M365"/>
    <mergeCell ref="N364:N365"/>
    <mergeCell ref="N393:N394"/>
    <mergeCell ref="H389:H390"/>
    <mergeCell ref="I389:I390"/>
    <mergeCell ref="K389:K390"/>
    <mergeCell ref="L389:L390"/>
    <mergeCell ref="M389:M390"/>
    <mergeCell ref="N389:N390"/>
    <mergeCell ref="K391:K392"/>
    <mergeCell ref="P408:P409"/>
    <mergeCell ref="Q408:Q409"/>
    <mergeCell ref="R408:R409"/>
    <mergeCell ref="A424:A425"/>
    <mergeCell ref="B424:B425"/>
    <mergeCell ref="D424:D425"/>
    <mergeCell ref="E424:E425"/>
    <mergeCell ref="H424:H425"/>
    <mergeCell ref="I424:I425"/>
    <mergeCell ref="K424:K425"/>
    <mergeCell ref="K408:K409"/>
    <mergeCell ref="L408:L409"/>
    <mergeCell ref="M408:M409"/>
    <mergeCell ref="N408:N409"/>
    <mergeCell ref="O408:O409"/>
    <mergeCell ref="R424:R425"/>
    <mergeCell ref="L424:L425"/>
    <mergeCell ref="M424:M425"/>
    <mergeCell ref="N424:N425"/>
    <mergeCell ref="O424:O425"/>
    <mergeCell ref="P424:P425"/>
    <mergeCell ref="Q424:Q425"/>
    <mergeCell ref="A511:B511"/>
    <mergeCell ref="A472:B472"/>
    <mergeCell ref="A490:B490"/>
    <mergeCell ref="N426:N427"/>
    <mergeCell ref="O426:O427"/>
    <mergeCell ref="P426:P427"/>
    <mergeCell ref="Q426:Q427"/>
    <mergeCell ref="M426:M427"/>
    <mergeCell ref="R426:R427"/>
    <mergeCell ref="A446:B446"/>
    <mergeCell ref="A426:A427"/>
    <mergeCell ref="B426:B427"/>
    <mergeCell ref="D426:D427"/>
    <mergeCell ref="E426:E427"/>
    <mergeCell ref="H426:H427"/>
    <mergeCell ref="I426:I427"/>
    <mergeCell ref="K426:K427"/>
    <mergeCell ref="L426:L427"/>
    <mergeCell ref="Q512:Q513"/>
    <mergeCell ref="R512:R513"/>
    <mergeCell ref="A543:B543"/>
    <mergeCell ref="A559:A560"/>
    <mergeCell ref="B559:B560"/>
    <mergeCell ref="D559:D560"/>
    <mergeCell ref="E559:E560"/>
    <mergeCell ref="F559:F560"/>
    <mergeCell ref="H559:H560"/>
    <mergeCell ref="I559:I560"/>
    <mergeCell ref="K512:K513"/>
    <mergeCell ref="L512:L513"/>
    <mergeCell ref="M512:M513"/>
    <mergeCell ref="N512:N513"/>
    <mergeCell ref="O512:O513"/>
    <mergeCell ref="P512:P513"/>
    <mergeCell ref="A512:A513"/>
    <mergeCell ref="B512:B513"/>
    <mergeCell ref="D512:D513"/>
    <mergeCell ref="E512:E513"/>
    <mergeCell ref="H512:H513"/>
    <mergeCell ref="I512:I513"/>
    <mergeCell ref="Q559:Q560"/>
    <mergeCell ref="R559:R560"/>
    <mergeCell ref="A598:B598"/>
    <mergeCell ref="A621:B621"/>
    <mergeCell ref="C622:G622"/>
    <mergeCell ref="I622:M622"/>
    <mergeCell ref="O622:P622"/>
    <mergeCell ref="K559:K560"/>
    <mergeCell ref="L559:L560"/>
    <mergeCell ref="M559:M560"/>
    <mergeCell ref="N559:N560"/>
    <mergeCell ref="O559:O560"/>
    <mergeCell ref="P559:P560"/>
    <mergeCell ref="A641:B641"/>
    <mergeCell ref="A642:B642"/>
    <mergeCell ref="A644:B644"/>
    <mergeCell ref="A635:B635"/>
    <mergeCell ref="A636:B636"/>
    <mergeCell ref="A637:B637"/>
    <mergeCell ref="A638:B638"/>
    <mergeCell ref="A639:B639"/>
    <mergeCell ref="A640:B640"/>
    <mergeCell ref="A629:B629"/>
    <mergeCell ref="A630:B630"/>
    <mergeCell ref="A631:B631"/>
    <mergeCell ref="A632:B632"/>
    <mergeCell ref="A633:B633"/>
    <mergeCell ref="A634:B634"/>
    <mergeCell ref="A623:P623"/>
    <mergeCell ref="A624:B624"/>
    <mergeCell ref="A625:B625"/>
    <mergeCell ref="A626:B626"/>
    <mergeCell ref="A627:B627"/>
    <mergeCell ref="A628:B628"/>
  </mergeCells>
  <conditionalFormatting sqref="B176">
    <cfRule type="expression" priority="852" dxfId="25">
      <formula>'Thurston Foods Inc.'!#REF!="x"</formula>
    </cfRule>
  </conditionalFormatting>
  <conditionalFormatting sqref="B215">
    <cfRule type="expression" priority="851" dxfId="25">
      <formula>'Thurston Foods Inc.'!#REF!="x"</formula>
    </cfRule>
  </conditionalFormatting>
  <conditionalFormatting sqref="B265">
    <cfRule type="expression" priority="849" dxfId="25">
      <formula>'Thurston Foods Inc.'!#REF!="x"</formula>
    </cfRule>
  </conditionalFormatting>
  <conditionalFormatting sqref="B296">
    <cfRule type="expression" priority="848" dxfId="25">
      <formula>'Thurston Foods Inc.'!#REF!="x"</formula>
    </cfRule>
  </conditionalFormatting>
  <conditionalFormatting sqref="J381 J132 J361:J362 J364 J99:J119 J190:J196 J121 J480:J482 J487 J147:J158 J72:J86 J14:J21 J324 J31:J36 J23:J29 J269:J270 J318:J319 J329:J331 J59:J60 J88:J89 J199:J202 J235:J240 J247:J250 J254:J259 J261:J267 J272:J276 J423:J431 J473:J478">
    <cfRule type="expression" priority="845" dxfId="25">
      <formula>J14="Exception"</formula>
    </cfRule>
    <cfRule type="expression" priority="846" dxfId="24">
      <formula>J14="x"</formula>
    </cfRule>
  </conditionalFormatting>
  <conditionalFormatting sqref="J464:J465 J147:J158 J467:J468 J470:J471 J342:J343">
    <cfRule type="expression" priority="843" dxfId="25">
      <formula>J147="Exemption"</formula>
    </cfRule>
    <cfRule type="expression" priority="844" dxfId="24">
      <formula>J147="x"</formula>
    </cfRule>
  </conditionalFormatting>
  <conditionalFormatting sqref="J350">
    <cfRule type="expression" priority="841" dxfId="25">
      <formula>J350="Exemption"</formula>
    </cfRule>
    <cfRule type="expression" priority="842" dxfId="24">
      <formula>J350="x"</formula>
    </cfRule>
  </conditionalFormatting>
  <conditionalFormatting sqref="J554">
    <cfRule type="expression" priority="839" dxfId="25">
      <formula>J554="Exemption"</formula>
    </cfRule>
    <cfRule type="expression" priority="840" dxfId="24">
      <formula>J554="x"</formula>
    </cfRule>
  </conditionalFormatting>
  <conditionalFormatting sqref="J124 J132 J146">
    <cfRule type="expression" priority="837" dxfId="25">
      <formula>J124="Exception"</formula>
    </cfRule>
    <cfRule type="expression" priority="838" dxfId="24">
      <formula>J124="x"</formula>
    </cfRule>
  </conditionalFormatting>
  <conditionalFormatting sqref="J161">
    <cfRule type="expression" priority="835" dxfId="25">
      <formula>J161="Exception"</formula>
    </cfRule>
    <cfRule type="expression" priority="836" dxfId="24">
      <formula>J161="x"</formula>
    </cfRule>
  </conditionalFormatting>
  <conditionalFormatting sqref="J409">
    <cfRule type="expression" priority="831" dxfId="25">
      <formula>J409="Exception"</formula>
    </cfRule>
    <cfRule type="expression" priority="832" dxfId="24">
      <formula>J409="x"</formula>
    </cfRule>
  </conditionalFormatting>
  <conditionalFormatting sqref="B188">
    <cfRule type="expression" priority="830" dxfId="25">
      <formula>'Thurston Foods Inc.'!#REF!="x"</formula>
    </cfRule>
  </conditionalFormatting>
  <conditionalFormatting sqref="B188">
    <cfRule type="expression" priority="829" dxfId="25">
      <formula>B188="x"</formula>
    </cfRule>
  </conditionalFormatting>
  <conditionalFormatting sqref="B193">
    <cfRule type="expression" priority="828" dxfId="25">
      <formula>'Thurston Foods Inc.'!#REF!="x"</formula>
    </cfRule>
  </conditionalFormatting>
  <conditionalFormatting sqref="B193">
    <cfRule type="expression" priority="827" dxfId="25">
      <formula>B193="x"</formula>
    </cfRule>
  </conditionalFormatting>
  <conditionalFormatting sqref="B246">
    <cfRule type="expression" priority="826" dxfId="25">
      <formula>'Thurston Foods Inc.'!#REF!="x"</formula>
    </cfRule>
  </conditionalFormatting>
  <conditionalFormatting sqref="B246">
    <cfRule type="expression" priority="825" dxfId="25">
      <formula>B246="x"</formula>
    </cfRule>
  </conditionalFormatting>
  <conditionalFormatting sqref="B262">
    <cfRule type="expression" priority="824" dxfId="25">
      <formula>'Thurston Foods Inc.'!#REF!="x"</formula>
    </cfRule>
  </conditionalFormatting>
  <conditionalFormatting sqref="B262">
    <cfRule type="expression" priority="823" dxfId="25">
      <formula>B262="x"</formula>
    </cfRule>
  </conditionalFormatting>
  <conditionalFormatting sqref="B276">
    <cfRule type="expression" priority="822" dxfId="25">
      <formula>'Thurston Foods Inc.'!#REF!="x"</formula>
    </cfRule>
  </conditionalFormatting>
  <conditionalFormatting sqref="B276">
    <cfRule type="expression" priority="821" dxfId="25">
      <formula>B276="x"</formula>
    </cfRule>
  </conditionalFormatting>
  <conditionalFormatting sqref="B309">
    <cfRule type="expression" priority="820" dxfId="25">
      <formula>'Thurston Foods Inc.'!#REF!="x"</formula>
    </cfRule>
  </conditionalFormatting>
  <conditionalFormatting sqref="B309">
    <cfRule type="expression" priority="819" dxfId="25">
      <formula>B309="x"</formula>
    </cfRule>
  </conditionalFormatting>
  <conditionalFormatting sqref="B311">
    <cfRule type="expression" priority="818" dxfId="25">
      <formula>'Thurston Foods Inc.'!#REF!="x"</formula>
    </cfRule>
  </conditionalFormatting>
  <conditionalFormatting sqref="B311">
    <cfRule type="expression" priority="817" dxfId="25">
      <formula>B311="x"</formula>
    </cfRule>
  </conditionalFormatting>
  <conditionalFormatting sqref="B417">
    <cfRule type="expression" priority="814" dxfId="25">
      <formula>'Thurston Foods Inc.'!#REF!="x"</formula>
    </cfRule>
  </conditionalFormatting>
  <conditionalFormatting sqref="B417">
    <cfRule type="expression" priority="813" dxfId="25">
      <formula>B417="x"</formula>
    </cfRule>
  </conditionalFormatting>
  <conditionalFormatting sqref="B421">
    <cfRule type="expression" priority="812" dxfId="25">
      <formula>'Thurston Foods Inc.'!#REF!="x"</formula>
    </cfRule>
  </conditionalFormatting>
  <conditionalFormatting sqref="B421">
    <cfRule type="expression" priority="811" dxfId="25">
      <formula>B421="x"</formula>
    </cfRule>
  </conditionalFormatting>
  <conditionalFormatting sqref="B457">
    <cfRule type="expression" priority="806" dxfId="25">
      <formula>'Thurston Foods Inc.'!#REF!="x"</formula>
    </cfRule>
  </conditionalFormatting>
  <conditionalFormatting sqref="B457">
    <cfRule type="expression" priority="805" dxfId="25">
      <formula>B457="x"</formula>
    </cfRule>
  </conditionalFormatting>
  <conditionalFormatting sqref="B574">
    <cfRule type="expression" priority="804" dxfId="25">
      <formula>'Thurston Foods Inc.'!#REF!="x"</formula>
    </cfRule>
  </conditionalFormatting>
  <conditionalFormatting sqref="B574">
    <cfRule type="expression" priority="803" dxfId="25">
      <formula>B574="x"</formula>
    </cfRule>
  </conditionalFormatting>
  <conditionalFormatting sqref="B590">
    <cfRule type="expression" priority="802" dxfId="25">
      <formula>'Thurston Foods Inc.'!#REF!="x"</formula>
    </cfRule>
  </conditionalFormatting>
  <conditionalFormatting sqref="B590">
    <cfRule type="expression" priority="801" dxfId="25">
      <formula>B590="x"</formula>
    </cfRule>
  </conditionalFormatting>
  <conditionalFormatting sqref="J313:J314">
    <cfRule type="expression" priority="659" dxfId="25">
      <formula>J313="Exception"</formula>
    </cfRule>
    <cfRule type="expression" priority="660" dxfId="24">
      <formula>J313="x"</formula>
    </cfRule>
  </conditionalFormatting>
  <conditionalFormatting sqref="J206:J213">
    <cfRule type="expression" priority="661" dxfId="25">
      <formula>J206="Exception"</formula>
    </cfRule>
    <cfRule type="expression" priority="662" dxfId="24">
      <formula>J206="x"</formula>
    </cfRule>
  </conditionalFormatting>
  <conditionalFormatting sqref="J7">
    <cfRule type="expression" priority="769" dxfId="25">
      <formula>J7="Exception"</formula>
    </cfRule>
    <cfRule type="expression" priority="770" dxfId="24">
      <formula>J7="x"</formula>
    </cfRule>
  </conditionalFormatting>
  <conditionalFormatting sqref="J10:J11">
    <cfRule type="expression" priority="767" dxfId="25">
      <formula>J10="Exemption"</formula>
    </cfRule>
    <cfRule type="expression" priority="768" dxfId="24">
      <formula>J10="x"</formula>
    </cfRule>
  </conditionalFormatting>
  <conditionalFormatting sqref="J9">
    <cfRule type="expression" priority="765" dxfId="25">
      <formula>J9="Exemption"</formula>
    </cfRule>
    <cfRule type="expression" priority="766" dxfId="24">
      <formula>J9="x"</formula>
    </cfRule>
  </conditionalFormatting>
  <conditionalFormatting sqref="J38:J42 J13 J44">
    <cfRule type="expression" priority="761" dxfId="25">
      <formula>J13="Exception"</formula>
    </cfRule>
    <cfRule type="expression" priority="762" dxfId="24">
      <formula>J13="x"</formula>
    </cfRule>
  </conditionalFormatting>
  <conditionalFormatting sqref="J37">
    <cfRule type="expression" priority="759" dxfId="25">
      <formula>J37="Exception"</formula>
    </cfRule>
    <cfRule type="expression" priority="760" dxfId="24">
      <formula>J37="x"</formula>
    </cfRule>
  </conditionalFormatting>
  <conditionalFormatting sqref="J71">
    <cfRule type="expression" priority="741" dxfId="25">
      <formula>J71="Exception"</formula>
    </cfRule>
    <cfRule type="expression" priority="742" dxfId="24">
      <formula>J71="x"</formula>
    </cfRule>
  </conditionalFormatting>
  <conditionalFormatting sqref="J43">
    <cfRule type="expression" priority="757" dxfId="25">
      <formula>J43="Exception"</formula>
    </cfRule>
    <cfRule type="expression" priority="758" dxfId="24">
      <formula>J43="x"</formula>
    </cfRule>
  </conditionalFormatting>
  <conditionalFormatting sqref="J45">
    <cfRule type="expression" priority="755" dxfId="25">
      <formula>J45="Exception"</formula>
    </cfRule>
    <cfRule type="expression" priority="756" dxfId="24">
      <formula>J45="x"</formula>
    </cfRule>
  </conditionalFormatting>
  <conditionalFormatting sqref="J47">
    <cfRule type="expression" priority="753" dxfId="25">
      <formula>J47="Exception"</formula>
    </cfRule>
    <cfRule type="expression" priority="754" dxfId="24">
      <formula>J47="x"</formula>
    </cfRule>
  </conditionalFormatting>
  <conditionalFormatting sqref="J50:J57 J62:J70 J90:J93">
    <cfRule type="expression" priority="751" dxfId="25">
      <formula>J50="Exception"</formula>
    </cfRule>
    <cfRule type="expression" priority="752" dxfId="24">
      <formula>J50="x"</formula>
    </cfRule>
  </conditionalFormatting>
  <conditionalFormatting sqref="J97">
    <cfRule type="expression" priority="749" dxfId="25">
      <formula>J97="Exception"</formula>
    </cfRule>
    <cfRule type="expression" priority="750" dxfId="24">
      <formula>J97="x"</formula>
    </cfRule>
  </conditionalFormatting>
  <conditionalFormatting sqref="J94:J96">
    <cfRule type="expression" priority="747" dxfId="25">
      <formula>J94="Exception"</formula>
    </cfRule>
    <cfRule type="expression" priority="748" dxfId="24">
      <formula>J94="x"</formula>
    </cfRule>
  </conditionalFormatting>
  <conditionalFormatting sqref="J49">
    <cfRule type="expression" priority="745" dxfId="25">
      <formula>J49="Exception"</formula>
    </cfRule>
    <cfRule type="expression" priority="746" dxfId="24">
      <formula>J49="x"</formula>
    </cfRule>
  </conditionalFormatting>
  <conditionalFormatting sqref="J61">
    <cfRule type="expression" priority="743" dxfId="25">
      <formula>J61="Exception"</formula>
    </cfRule>
    <cfRule type="expression" priority="744" dxfId="24">
      <formula>J61="x"</formula>
    </cfRule>
  </conditionalFormatting>
  <conditionalFormatting sqref="J87">
    <cfRule type="expression" priority="739" dxfId="25">
      <formula>J87="Exception"</formula>
    </cfRule>
    <cfRule type="expression" priority="740" dxfId="24">
      <formula>J87="x"</formula>
    </cfRule>
  </conditionalFormatting>
  <conditionalFormatting sqref="J123">
    <cfRule type="expression" priority="737" dxfId="25">
      <formula>J123="Exception"</formula>
    </cfRule>
    <cfRule type="expression" priority="738" dxfId="24">
      <formula>J123="x"</formula>
    </cfRule>
  </conditionalFormatting>
  <conditionalFormatting sqref="J122">
    <cfRule type="expression" priority="735" dxfId="25">
      <formula>J122="Exception"</formula>
    </cfRule>
    <cfRule type="expression" priority="736" dxfId="24">
      <formula>J122="x"</formula>
    </cfRule>
  </conditionalFormatting>
  <conditionalFormatting sqref="J125 J131">
    <cfRule type="expression" priority="733" dxfId="25">
      <formula>J125="Exception"</formula>
    </cfRule>
    <cfRule type="expression" priority="734" dxfId="24">
      <formula>J125="x"</formula>
    </cfRule>
  </conditionalFormatting>
  <conditionalFormatting sqref="J125 J131">
    <cfRule type="expression" priority="731" dxfId="25">
      <formula>J125="Exception"</formula>
    </cfRule>
    <cfRule type="expression" priority="732" dxfId="24">
      <formula>J125="x"</formula>
    </cfRule>
  </conditionalFormatting>
  <conditionalFormatting sqref="J133:J136">
    <cfRule type="expression" priority="729" dxfId="25">
      <formula>J133="Exception"</formula>
    </cfRule>
    <cfRule type="expression" priority="730" dxfId="24">
      <formula>J133="x"</formula>
    </cfRule>
  </conditionalFormatting>
  <conditionalFormatting sqref="J133:J136">
    <cfRule type="expression" priority="727" dxfId="25">
      <formula>J133="Exception"</formula>
    </cfRule>
    <cfRule type="expression" priority="728" dxfId="24">
      <formula>J133="x"</formula>
    </cfRule>
  </conditionalFormatting>
  <conditionalFormatting sqref="J139">
    <cfRule type="expression" priority="701" dxfId="25">
      <formula>J139="Exception"</formula>
    </cfRule>
    <cfRule type="expression" priority="702" dxfId="24">
      <formula>J139="x"</formula>
    </cfRule>
  </conditionalFormatting>
  <conditionalFormatting sqref="J139">
    <cfRule type="expression" priority="699" dxfId="25">
      <formula>J139="Exception"</formula>
    </cfRule>
    <cfRule type="expression" priority="700" dxfId="24">
      <formula>J139="x"</formula>
    </cfRule>
  </conditionalFormatting>
  <conditionalFormatting sqref="J140:J141">
    <cfRule type="expression" priority="697" dxfId="25">
      <formula>J140="Exception"</formula>
    </cfRule>
    <cfRule type="expression" priority="698" dxfId="24">
      <formula>J140="x"</formula>
    </cfRule>
  </conditionalFormatting>
  <conditionalFormatting sqref="J140:J141">
    <cfRule type="expression" priority="695" dxfId="25">
      <formula>J140="Exception"</formula>
    </cfRule>
    <cfRule type="expression" priority="696" dxfId="24">
      <formula>J140="x"</formula>
    </cfRule>
  </conditionalFormatting>
  <conditionalFormatting sqref="J143">
    <cfRule type="expression" priority="693" dxfId="25">
      <formula>J143="Exception"</formula>
    </cfRule>
    <cfRule type="expression" priority="694" dxfId="24">
      <formula>J143="x"</formula>
    </cfRule>
  </conditionalFormatting>
  <conditionalFormatting sqref="J143">
    <cfRule type="expression" priority="691" dxfId="25">
      <formula>J143="Exception"</formula>
    </cfRule>
    <cfRule type="expression" priority="692" dxfId="24">
      <formula>J143="x"</formula>
    </cfRule>
  </conditionalFormatting>
  <conditionalFormatting sqref="J144:J145">
    <cfRule type="expression" priority="689" dxfId="25">
      <formula>J144="Exception"</formula>
    </cfRule>
    <cfRule type="expression" priority="690" dxfId="24">
      <formula>J144="x"</formula>
    </cfRule>
  </conditionalFormatting>
  <conditionalFormatting sqref="J144:J145">
    <cfRule type="expression" priority="687" dxfId="25">
      <formula>J144="Exception"</formula>
    </cfRule>
    <cfRule type="expression" priority="688" dxfId="24">
      <formula>J144="x"</formula>
    </cfRule>
  </conditionalFormatting>
  <conditionalFormatting sqref="J160">
    <cfRule type="expression" priority="681" dxfId="25">
      <formula>J160="Exception"</formula>
    </cfRule>
    <cfRule type="expression" priority="682" dxfId="24">
      <formula>J160="x"</formula>
    </cfRule>
  </conditionalFormatting>
  <conditionalFormatting sqref="J162:J163 J172:J174 J166:J170 J176">
    <cfRule type="expression" priority="679" dxfId="25">
      <formula>J162="Exception"</formula>
    </cfRule>
    <cfRule type="expression" priority="680" dxfId="24">
      <formula>J162="x"</formula>
    </cfRule>
  </conditionalFormatting>
  <conditionalFormatting sqref="J204 J184:J185">
    <cfRule type="expression" priority="677" dxfId="25">
      <formula>J184="Exception"</formula>
    </cfRule>
    <cfRule type="expression" priority="678" dxfId="24">
      <formula>J184="x"</formula>
    </cfRule>
  </conditionalFormatting>
  <conditionalFormatting sqref="J187">
    <cfRule type="expression" priority="675" dxfId="25">
      <formula>J187="Exception"</formula>
    </cfRule>
    <cfRule type="expression" priority="676" dxfId="24">
      <formula>J187="x"</formula>
    </cfRule>
  </conditionalFormatting>
  <conditionalFormatting sqref="J188">
    <cfRule type="expression" priority="673" dxfId="25">
      <formula>J188="Exception"</formula>
    </cfRule>
    <cfRule type="expression" priority="674" dxfId="24">
      <formula>J188="x"</formula>
    </cfRule>
  </conditionalFormatting>
  <conditionalFormatting sqref="J197">
    <cfRule type="expression" priority="671" dxfId="25">
      <formula>J197="Exception"</formula>
    </cfRule>
    <cfRule type="expression" priority="672" dxfId="24">
      <formula>J197="x"</formula>
    </cfRule>
  </conditionalFormatting>
  <conditionalFormatting sqref="J198">
    <cfRule type="expression" priority="669" dxfId="25">
      <formula>J198="Exception"</formula>
    </cfRule>
    <cfRule type="expression" priority="670" dxfId="24">
      <formula>J198="x"</formula>
    </cfRule>
  </conditionalFormatting>
  <conditionalFormatting sqref="B50">
    <cfRule type="expression" priority="666" dxfId="25">
      <formula>'Thurston Foods Inc.'!#REF!="x"</formula>
    </cfRule>
  </conditionalFormatting>
  <conditionalFormatting sqref="B50">
    <cfRule type="expression" priority="665" dxfId="25">
      <formula>B50="x"</formula>
    </cfRule>
  </conditionalFormatting>
  <conditionalFormatting sqref="J189">
    <cfRule type="expression" priority="663" dxfId="25">
      <formula>J189="Exception"</formula>
    </cfRule>
    <cfRule type="expression" priority="664" dxfId="24">
      <formula>J189="x"</formula>
    </cfRule>
  </conditionalFormatting>
  <conditionalFormatting sqref="B143">
    <cfRule type="expression" priority="658" dxfId="25">
      <formula>'Thurston Foods Inc.'!#REF!="x"</formula>
    </cfRule>
  </conditionalFormatting>
  <conditionalFormatting sqref="B143">
    <cfRule type="expression" priority="657" dxfId="25">
      <formula>B143="x"</formula>
    </cfRule>
  </conditionalFormatting>
  <conditionalFormatting sqref="J216">
    <cfRule type="expression" priority="655" dxfId="25">
      <formula>J216="Exception"</formula>
    </cfRule>
    <cfRule type="expression" priority="656" dxfId="24">
      <formula>J216="x"</formula>
    </cfRule>
  </conditionalFormatting>
  <conditionalFormatting sqref="J218">
    <cfRule type="expression" priority="653" dxfId="25">
      <formula>J218="Exception"</formula>
    </cfRule>
    <cfRule type="expression" priority="654" dxfId="24">
      <formula>J218="x"</formula>
    </cfRule>
  </conditionalFormatting>
  <conditionalFormatting sqref="J224:J226">
    <cfRule type="expression" priority="647" dxfId="25">
      <formula>J224="Exception"</formula>
    </cfRule>
    <cfRule type="expression" priority="648" dxfId="24">
      <formula>J224="x"</formula>
    </cfRule>
  </conditionalFormatting>
  <conditionalFormatting sqref="J228">
    <cfRule type="expression" priority="645" dxfId="25">
      <formula>J228="Exception"</formula>
    </cfRule>
    <cfRule type="expression" priority="646" dxfId="24">
      <formula>J228="x"</formula>
    </cfRule>
  </conditionalFormatting>
  <conditionalFormatting sqref="J230:J233">
    <cfRule type="expression" priority="641" dxfId="25">
      <formula>J230="Exception"</formula>
    </cfRule>
    <cfRule type="expression" priority="642" dxfId="24">
      <formula>J230="x"</formula>
    </cfRule>
  </conditionalFormatting>
  <conditionalFormatting sqref="J245">
    <cfRule type="expression" priority="635" dxfId="25">
      <formula>J245="Exception"</formula>
    </cfRule>
    <cfRule type="expression" priority="636" dxfId="24">
      <formula>J245="x"</formula>
    </cfRule>
  </conditionalFormatting>
  <conditionalFormatting sqref="J285:J287">
    <cfRule type="expression" priority="629" dxfId="25">
      <formula>J285="Exception"</formula>
    </cfRule>
    <cfRule type="expression" priority="630" dxfId="24">
      <formula>J285="x"</formula>
    </cfRule>
  </conditionalFormatting>
  <conditionalFormatting sqref="J292">
    <cfRule type="expression" priority="623" dxfId="25">
      <formula>J292="Exception"</formula>
    </cfRule>
    <cfRule type="expression" priority="624" dxfId="24">
      <formula>J292="x"</formula>
    </cfRule>
  </conditionalFormatting>
  <conditionalFormatting sqref="J297">
    <cfRule type="expression" priority="619" dxfId="25">
      <formula>J297="Exception"</formula>
    </cfRule>
    <cfRule type="expression" priority="620" dxfId="24">
      <formula>J297="x"</formula>
    </cfRule>
  </conditionalFormatting>
  <conditionalFormatting sqref="J299:J300">
    <cfRule type="expression" priority="617" dxfId="25">
      <formula>J299="Exception"</formula>
    </cfRule>
    <cfRule type="expression" priority="618" dxfId="24">
      <formula>J299="x"</formula>
    </cfRule>
  </conditionalFormatting>
  <conditionalFormatting sqref="J308 J310:J312">
    <cfRule type="expression" priority="613" dxfId="25">
      <formula>J308="Exception"</formula>
    </cfRule>
    <cfRule type="expression" priority="614" dxfId="24">
      <formula>J308="x"</formula>
    </cfRule>
  </conditionalFormatting>
  <conditionalFormatting sqref="J309">
    <cfRule type="expression" priority="611" dxfId="25">
      <formula>J309="Exception"</formula>
    </cfRule>
    <cfRule type="expression" priority="612" dxfId="24">
      <formula>J309="x"</formula>
    </cfRule>
  </conditionalFormatting>
  <conditionalFormatting sqref="J354:J360">
    <cfRule type="expression" priority="609" dxfId="25">
      <formula>J354="Exception"</formula>
    </cfRule>
    <cfRule type="expression" priority="610" dxfId="24">
      <formula>J354="x"</formula>
    </cfRule>
  </conditionalFormatting>
  <conditionalFormatting sqref="J351:J352">
    <cfRule type="expression" priority="607" dxfId="25">
      <formula>J351="Exemption"</formula>
    </cfRule>
    <cfRule type="expression" priority="608" dxfId="24">
      <formula>J351="x"</formula>
    </cfRule>
  </conditionalFormatting>
  <conditionalFormatting sqref="J353">
    <cfRule type="expression" priority="605" dxfId="25">
      <formula>J353="Exemption"</formula>
    </cfRule>
    <cfRule type="expression" priority="606" dxfId="24">
      <formula>J353="x"</formula>
    </cfRule>
  </conditionalFormatting>
  <conditionalFormatting sqref="J363">
    <cfRule type="expression" priority="603" dxfId="25">
      <formula>J363="Exception"</formula>
    </cfRule>
    <cfRule type="expression" priority="604" dxfId="24">
      <formula>J363="x"</formula>
    </cfRule>
  </conditionalFormatting>
  <conditionalFormatting sqref="J366:J377">
    <cfRule type="expression" priority="601" dxfId="25">
      <formula>J366="Exception"</formula>
    </cfRule>
    <cfRule type="expression" priority="602" dxfId="24">
      <formula>J366="x"</formula>
    </cfRule>
  </conditionalFormatting>
  <conditionalFormatting sqref="J365">
    <cfRule type="expression" priority="599" dxfId="25">
      <formula>J365="Exception"</formula>
    </cfRule>
    <cfRule type="expression" priority="600" dxfId="24">
      <formula>J365="x"</formula>
    </cfRule>
  </conditionalFormatting>
  <conditionalFormatting sqref="J379">
    <cfRule type="expression" priority="597" dxfId="25">
      <formula>J379="Exemption"</formula>
    </cfRule>
    <cfRule type="expression" priority="598" dxfId="24">
      <formula>J379="x"</formula>
    </cfRule>
  </conditionalFormatting>
  <conditionalFormatting sqref="J385">
    <cfRule type="expression" priority="593" dxfId="25">
      <formula>J385="Exception"</formula>
    </cfRule>
    <cfRule type="expression" priority="594" dxfId="24">
      <formula>J385="x"</formula>
    </cfRule>
  </conditionalFormatting>
  <conditionalFormatting sqref="J579">
    <cfRule type="expression" priority="404" dxfId="25">
      <formula>J579="Exception"</formula>
    </cfRule>
    <cfRule type="expression" priority="405" dxfId="24">
      <formula>J579="x"</formula>
    </cfRule>
  </conditionalFormatting>
  <conditionalFormatting sqref="J386 J388:J389 J391 J393">
    <cfRule type="expression" priority="591" dxfId="25">
      <formula>J386="Exception"</formula>
    </cfRule>
    <cfRule type="expression" priority="592" dxfId="24">
      <formula>J386="x"</formula>
    </cfRule>
  </conditionalFormatting>
  <conditionalFormatting sqref="J397">
    <cfRule type="expression" priority="589" dxfId="25">
      <formula>J397="Exception"</formula>
    </cfRule>
    <cfRule type="expression" priority="590" dxfId="24">
      <formula>J397="x"</formula>
    </cfRule>
  </conditionalFormatting>
  <conditionalFormatting sqref="J406:J407">
    <cfRule type="expression" priority="587" dxfId="25">
      <formula>J406="Exception"</formula>
    </cfRule>
    <cfRule type="expression" priority="588" dxfId="24">
      <formula>J406="x"</formula>
    </cfRule>
  </conditionalFormatting>
  <conditionalFormatting sqref="J408">
    <cfRule type="expression" priority="585" dxfId="25">
      <formula>J408="Exception"</formula>
    </cfRule>
    <cfRule type="expression" priority="586" dxfId="24">
      <formula>J408="x"</formula>
    </cfRule>
  </conditionalFormatting>
  <conditionalFormatting sqref="J410:J412">
    <cfRule type="expression" priority="583" dxfId="25">
      <formula>J410="Exception"</formula>
    </cfRule>
    <cfRule type="expression" priority="584" dxfId="24">
      <formula>J410="x"</formula>
    </cfRule>
  </conditionalFormatting>
  <conditionalFormatting sqref="J417">
    <cfRule type="expression" priority="581" dxfId="25">
      <formula>J417="Exception"</formula>
    </cfRule>
    <cfRule type="expression" priority="582" dxfId="24">
      <formula>J417="x"</formula>
    </cfRule>
  </conditionalFormatting>
  <conditionalFormatting sqref="J417">
    <cfRule type="expression" priority="579" dxfId="25">
      <formula>J417="Exemption"</formula>
    </cfRule>
    <cfRule type="expression" priority="580" dxfId="24">
      <formula>J417="x"</formula>
    </cfRule>
  </conditionalFormatting>
  <conditionalFormatting sqref="J413">
    <cfRule type="expression" priority="577" dxfId="25">
      <formula>J413="Exemption"</formula>
    </cfRule>
    <cfRule type="expression" priority="578" dxfId="24">
      <formula>J413="x"</formula>
    </cfRule>
  </conditionalFormatting>
  <conditionalFormatting sqref="J415">
    <cfRule type="expression" priority="575" dxfId="25">
      <formula>J415="Exception"</formula>
    </cfRule>
    <cfRule type="expression" priority="576" dxfId="24">
      <formula>J415="x"</formula>
    </cfRule>
  </conditionalFormatting>
  <conditionalFormatting sqref="J420">
    <cfRule type="expression" priority="573" dxfId="25">
      <formula>J420="Exception"</formula>
    </cfRule>
    <cfRule type="expression" priority="574" dxfId="24">
      <formula>J420="x"</formula>
    </cfRule>
  </conditionalFormatting>
  <conditionalFormatting sqref="J419:J421">
    <cfRule type="expression" priority="571" dxfId="25">
      <formula>J419="Exemption"</formula>
    </cfRule>
    <cfRule type="expression" priority="572" dxfId="24">
      <formula>J419="x"</formula>
    </cfRule>
  </conditionalFormatting>
  <conditionalFormatting sqref="J421">
    <cfRule type="expression" priority="569" dxfId="25">
      <formula>J421="Exemption"</formula>
    </cfRule>
    <cfRule type="expression" priority="570" dxfId="24">
      <formula>J421="x"</formula>
    </cfRule>
  </conditionalFormatting>
  <conditionalFormatting sqref="J433:J435">
    <cfRule type="expression" priority="567" dxfId="25">
      <formula>J433="Exception"</formula>
    </cfRule>
    <cfRule type="expression" priority="568" dxfId="24">
      <formula>J433="x"</formula>
    </cfRule>
  </conditionalFormatting>
  <conditionalFormatting sqref="J439">
    <cfRule type="expression" priority="565" dxfId="25">
      <formula>J439="Exemption"</formula>
    </cfRule>
    <cfRule type="expression" priority="566" dxfId="24">
      <formula>J439="x"</formula>
    </cfRule>
  </conditionalFormatting>
  <conditionalFormatting sqref="J447:J448 J450">
    <cfRule type="expression" priority="561" dxfId="25">
      <formula>J447="Exemption"</formula>
    </cfRule>
    <cfRule type="expression" priority="562" dxfId="24">
      <formula>J447="x"</formula>
    </cfRule>
  </conditionalFormatting>
  <conditionalFormatting sqref="J451">
    <cfRule type="expression" priority="559" dxfId="25">
      <formula>J451="Exception"</formula>
    </cfRule>
    <cfRule type="expression" priority="560" dxfId="24">
      <formula>J451="x"</formula>
    </cfRule>
  </conditionalFormatting>
  <conditionalFormatting sqref="J452 J458:J460 J462 J454 J456">
    <cfRule type="expression" priority="557" dxfId="25">
      <formula>J452="Exemption"</formula>
    </cfRule>
    <cfRule type="expression" priority="558" dxfId="24">
      <formula>J452="x"</formula>
    </cfRule>
  </conditionalFormatting>
  <conditionalFormatting sqref="J463">
    <cfRule type="expression" priority="555" dxfId="25">
      <formula>J463="Exemption"</formula>
    </cfRule>
    <cfRule type="expression" priority="556" dxfId="24">
      <formula>J463="x"</formula>
    </cfRule>
  </conditionalFormatting>
  <conditionalFormatting sqref="J457">
    <cfRule type="expression" priority="553" dxfId="25">
      <formula>J457="Exception"</formula>
    </cfRule>
    <cfRule type="expression" priority="554" dxfId="24">
      <formula>J457="x"</formula>
    </cfRule>
  </conditionalFormatting>
  <conditionalFormatting sqref="B477">
    <cfRule type="expression" priority="550" dxfId="25">
      <formula>'Thurston Foods Inc.'!#REF!="x"</formula>
    </cfRule>
  </conditionalFormatting>
  <conditionalFormatting sqref="J484:J488">
    <cfRule type="expression" priority="544" dxfId="25">
      <formula>J484="Exception"</formula>
    </cfRule>
    <cfRule type="expression" priority="545" dxfId="24">
      <formula>J484="x"</formula>
    </cfRule>
  </conditionalFormatting>
  <conditionalFormatting sqref="J483">
    <cfRule type="expression" priority="542" dxfId="25">
      <formula>J483="Exception"</formula>
    </cfRule>
    <cfRule type="expression" priority="543" dxfId="24">
      <formula>J483="x"</formula>
    </cfRule>
  </conditionalFormatting>
  <conditionalFormatting sqref="J489">
    <cfRule type="expression" priority="540" dxfId="25">
      <formula>J489="Exception"</formula>
    </cfRule>
    <cfRule type="expression" priority="541" dxfId="24">
      <formula>J489="x"</formula>
    </cfRule>
  </conditionalFormatting>
  <conditionalFormatting sqref="J491">
    <cfRule type="expression" priority="538" dxfId="25">
      <formula>J491="Exemption"</formula>
    </cfRule>
    <cfRule type="expression" priority="539" dxfId="24">
      <formula>J491="x"</formula>
    </cfRule>
  </conditionalFormatting>
  <conditionalFormatting sqref="J493:J496">
    <cfRule type="expression" priority="536" dxfId="25">
      <formula>J493="Exemption"</formula>
    </cfRule>
    <cfRule type="expression" priority="537" dxfId="24">
      <formula>J493="x"</formula>
    </cfRule>
  </conditionalFormatting>
  <conditionalFormatting sqref="J492">
    <cfRule type="expression" priority="534" dxfId="25">
      <formula>J492="Exemption"</formula>
    </cfRule>
    <cfRule type="expression" priority="535" dxfId="24">
      <formula>J492="x"</formula>
    </cfRule>
  </conditionalFormatting>
  <conditionalFormatting sqref="J497">
    <cfRule type="expression" priority="530" dxfId="25">
      <formula>J497="Exemption"</formula>
    </cfRule>
    <cfRule type="expression" priority="531" dxfId="24">
      <formula>J497="x"</formula>
    </cfRule>
  </conditionalFormatting>
  <conditionalFormatting sqref="J591:J593">
    <cfRule type="expression" priority="412" dxfId="25">
      <formula>J591="Exemption"</formula>
    </cfRule>
    <cfRule type="expression" priority="413" dxfId="24">
      <formula>J591="x"</formula>
    </cfRule>
  </conditionalFormatting>
  <conditionalFormatting sqref="J503:J504">
    <cfRule type="expression" priority="528" dxfId="25">
      <formula>J503="Exemption"</formula>
    </cfRule>
    <cfRule type="expression" priority="529" dxfId="24">
      <formula>J503="x"</formula>
    </cfRule>
  </conditionalFormatting>
  <conditionalFormatting sqref="J510">
    <cfRule type="expression" priority="526" dxfId="25">
      <formula>J510="Exemption"</formula>
    </cfRule>
    <cfRule type="expression" priority="527" dxfId="24">
      <formula>J510="x"</formula>
    </cfRule>
  </conditionalFormatting>
  <conditionalFormatting sqref="J506">
    <cfRule type="expression" priority="524" dxfId="25">
      <formula>J506="Exemption"</formula>
    </cfRule>
    <cfRule type="expression" priority="525" dxfId="24">
      <formula>J506="x"</formula>
    </cfRule>
  </conditionalFormatting>
  <conditionalFormatting sqref="J501 J498">
    <cfRule type="expression" priority="520" dxfId="25">
      <formula>J498="Exemption"</formula>
    </cfRule>
    <cfRule type="expression" priority="521" dxfId="24">
      <formula>J498="x"</formula>
    </cfRule>
  </conditionalFormatting>
  <conditionalFormatting sqref="J499">
    <cfRule type="expression" priority="518" dxfId="25">
      <formula>J499="Exemption"</formula>
    </cfRule>
    <cfRule type="expression" priority="519" dxfId="24">
      <formula>J499="x"</formula>
    </cfRule>
  </conditionalFormatting>
  <conditionalFormatting sqref="J500">
    <cfRule type="expression" priority="516" dxfId="25">
      <formula>J500="Exemption"</formula>
    </cfRule>
    <cfRule type="expression" priority="517" dxfId="24">
      <formula>J500="x"</formula>
    </cfRule>
  </conditionalFormatting>
  <conditionalFormatting sqref="J512:J513">
    <cfRule type="expression" priority="514" dxfId="25">
      <formula>J512="Exception"</formula>
    </cfRule>
    <cfRule type="expression" priority="515" dxfId="24">
      <formula>J512="x"</formula>
    </cfRule>
  </conditionalFormatting>
  <conditionalFormatting sqref="J514">
    <cfRule type="expression" priority="512" dxfId="25">
      <formula>J514="Exception"</formula>
    </cfRule>
    <cfRule type="expression" priority="513" dxfId="24">
      <formula>J514="x"</formula>
    </cfRule>
  </conditionalFormatting>
  <conditionalFormatting sqref="J515">
    <cfRule type="expression" priority="510" dxfId="25">
      <formula>J515="Exception"</formula>
    </cfRule>
    <cfRule type="expression" priority="511" dxfId="24">
      <formula>J515="x"</formula>
    </cfRule>
  </conditionalFormatting>
  <conditionalFormatting sqref="J516">
    <cfRule type="expression" priority="508" dxfId="25">
      <formula>J516="Exception"</formula>
    </cfRule>
    <cfRule type="expression" priority="509" dxfId="24">
      <formula>J516="x"</formula>
    </cfRule>
  </conditionalFormatting>
  <conditionalFormatting sqref="J517">
    <cfRule type="expression" priority="506" dxfId="25">
      <formula>J517="Exemption"</formula>
    </cfRule>
    <cfRule type="expression" priority="507" dxfId="24">
      <formula>J517="x"</formula>
    </cfRule>
  </conditionalFormatting>
  <conditionalFormatting sqref="J518">
    <cfRule type="expression" priority="504" dxfId="25">
      <formula>J518="Exemption"</formula>
    </cfRule>
    <cfRule type="expression" priority="505" dxfId="24">
      <formula>J518="x"</formula>
    </cfRule>
  </conditionalFormatting>
  <conditionalFormatting sqref="J519">
    <cfRule type="expression" priority="502" dxfId="25">
      <formula>J519="Exemption"</formula>
    </cfRule>
    <cfRule type="expression" priority="503" dxfId="24">
      <formula>J519="x"</formula>
    </cfRule>
  </conditionalFormatting>
  <conditionalFormatting sqref="J520">
    <cfRule type="expression" priority="500" dxfId="25">
      <formula>J520="Exemption"</formula>
    </cfRule>
    <cfRule type="expression" priority="501" dxfId="24">
      <formula>J520="x"</formula>
    </cfRule>
  </conditionalFormatting>
  <conditionalFormatting sqref="J521">
    <cfRule type="expression" priority="498" dxfId="25">
      <formula>J521="Exemption"</formula>
    </cfRule>
    <cfRule type="expression" priority="499" dxfId="24">
      <formula>J521="x"</formula>
    </cfRule>
  </conditionalFormatting>
  <conditionalFormatting sqref="J522">
    <cfRule type="expression" priority="496" dxfId="25">
      <formula>J522="Exemption"</formula>
    </cfRule>
    <cfRule type="expression" priority="497" dxfId="24">
      <formula>J522="x"</formula>
    </cfRule>
  </conditionalFormatting>
  <conditionalFormatting sqref="J523">
    <cfRule type="expression" priority="494" dxfId="25">
      <formula>J523="Exemption"</formula>
    </cfRule>
    <cfRule type="expression" priority="495" dxfId="24">
      <formula>J523="x"</formula>
    </cfRule>
  </conditionalFormatting>
  <conditionalFormatting sqref="J524">
    <cfRule type="expression" priority="492" dxfId="25">
      <formula>J524="Exemption"</formula>
    </cfRule>
    <cfRule type="expression" priority="493" dxfId="24">
      <formula>J524="x"</formula>
    </cfRule>
  </conditionalFormatting>
  <conditionalFormatting sqref="J525">
    <cfRule type="expression" priority="490" dxfId="25">
      <formula>J525="Exemption"</formula>
    </cfRule>
    <cfRule type="expression" priority="491" dxfId="24">
      <formula>J525="x"</formula>
    </cfRule>
  </conditionalFormatting>
  <conditionalFormatting sqref="J526">
    <cfRule type="expression" priority="488" dxfId="25">
      <formula>J526="Exemption"</formula>
    </cfRule>
    <cfRule type="expression" priority="489" dxfId="24">
      <formula>J526="x"</formula>
    </cfRule>
  </conditionalFormatting>
  <conditionalFormatting sqref="J527">
    <cfRule type="expression" priority="486" dxfId="25">
      <formula>J527="Exemption"</formula>
    </cfRule>
    <cfRule type="expression" priority="487" dxfId="24">
      <formula>J527="x"</formula>
    </cfRule>
  </conditionalFormatting>
  <conditionalFormatting sqref="J528">
    <cfRule type="expression" priority="484" dxfId="25">
      <formula>J528="Exemption"</formula>
    </cfRule>
    <cfRule type="expression" priority="485" dxfId="24">
      <formula>J528="x"</formula>
    </cfRule>
  </conditionalFormatting>
  <conditionalFormatting sqref="J529">
    <cfRule type="expression" priority="482" dxfId="25">
      <formula>J529="Exemption"</formula>
    </cfRule>
    <cfRule type="expression" priority="483" dxfId="24">
      <formula>J529="x"</formula>
    </cfRule>
  </conditionalFormatting>
  <conditionalFormatting sqref="J530">
    <cfRule type="expression" priority="480" dxfId="25">
      <formula>J530="Exemption"</formula>
    </cfRule>
    <cfRule type="expression" priority="481" dxfId="24">
      <formula>J530="x"</formula>
    </cfRule>
  </conditionalFormatting>
  <conditionalFormatting sqref="J531">
    <cfRule type="expression" priority="478" dxfId="25">
      <formula>J531="Exemption"</formula>
    </cfRule>
    <cfRule type="expression" priority="479" dxfId="24">
      <formula>J531="x"</formula>
    </cfRule>
  </conditionalFormatting>
  <conditionalFormatting sqref="J532">
    <cfRule type="expression" priority="476" dxfId="25">
      <formula>J532="Exemption"</formula>
    </cfRule>
    <cfRule type="expression" priority="477" dxfId="24">
      <formula>J532="x"</formula>
    </cfRule>
  </conditionalFormatting>
  <conditionalFormatting sqref="J533">
    <cfRule type="expression" priority="474" dxfId="25">
      <formula>J533="Exemption"</formula>
    </cfRule>
    <cfRule type="expression" priority="475" dxfId="24">
      <formula>J533="x"</formula>
    </cfRule>
  </conditionalFormatting>
  <conditionalFormatting sqref="J534">
    <cfRule type="expression" priority="472" dxfId="25">
      <formula>J534="Exemption"</formula>
    </cfRule>
    <cfRule type="expression" priority="473" dxfId="24">
      <formula>J534="x"</formula>
    </cfRule>
  </conditionalFormatting>
  <conditionalFormatting sqref="J535">
    <cfRule type="expression" priority="470" dxfId="25">
      <formula>J535="Exemption"</formula>
    </cfRule>
    <cfRule type="expression" priority="471" dxfId="24">
      <formula>J535="x"</formula>
    </cfRule>
  </conditionalFormatting>
  <conditionalFormatting sqref="J536">
    <cfRule type="expression" priority="468" dxfId="25">
      <formula>J536="Exemption"</formula>
    </cfRule>
    <cfRule type="expression" priority="469" dxfId="24">
      <formula>J536="x"</formula>
    </cfRule>
  </conditionalFormatting>
  <conditionalFormatting sqref="J537">
    <cfRule type="expression" priority="466" dxfId="25">
      <formula>J537="Exemption"</formula>
    </cfRule>
    <cfRule type="expression" priority="467" dxfId="24">
      <formula>J537="x"</formula>
    </cfRule>
  </conditionalFormatting>
  <conditionalFormatting sqref="J538:J542">
    <cfRule type="expression" priority="464" dxfId="25">
      <formula>J538="Exemption"</formula>
    </cfRule>
    <cfRule type="expression" priority="465" dxfId="24">
      <formula>J538="x"</formula>
    </cfRule>
  </conditionalFormatting>
  <conditionalFormatting sqref="J544:J548">
    <cfRule type="expression" priority="462" dxfId="25">
      <formula>J544="Exception"</formula>
    </cfRule>
    <cfRule type="expression" priority="463" dxfId="24">
      <formula>J544="x"</formula>
    </cfRule>
  </conditionalFormatting>
  <conditionalFormatting sqref="J549 J551:J552">
    <cfRule type="expression" priority="460" dxfId="25">
      <formula>J549="Exemption"</formula>
    </cfRule>
    <cfRule type="expression" priority="461" dxfId="24">
      <formula>J549="x"</formula>
    </cfRule>
  </conditionalFormatting>
  <conditionalFormatting sqref="J550">
    <cfRule type="expression" priority="458" dxfId="25">
      <formula>J550="Exemption"</formula>
    </cfRule>
    <cfRule type="expression" priority="459" dxfId="24">
      <formula>J550="x"</formula>
    </cfRule>
  </conditionalFormatting>
  <conditionalFormatting sqref="J553">
    <cfRule type="expression" priority="456" dxfId="25">
      <formula>J553="Exemption"</formula>
    </cfRule>
    <cfRule type="expression" priority="457" dxfId="24">
      <formula>J553="x"</formula>
    </cfRule>
  </conditionalFormatting>
  <conditionalFormatting sqref="J556">
    <cfRule type="expression" priority="454" dxfId="25">
      <formula>J556="Exemption"</formula>
    </cfRule>
    <cfRule type="expression" priority="455" dxfId="24">
      <formula>J556="x"</formula>
    </cfRule>
  </conditionalFormatting>
  <conditionalFormatting sqref="J561:J564">
    <cfRule type="expression" priority="452" dxfId="25">
      <formula>J561="Exception"</formula>
    </cfRule>
    <cfRule type="expression" priority="453" dxfId="24">
      <formula>J561="x"</formula>
    </cfRule>
  </conditionalFormatting>
  <conditionalFormatting sqref="J558">
    <cfRule type="expression" priority="450" dxfId="25">
      <formula>J558="Exemption"</formula>
    </cfRule>
    <cfRule type="expression" priority="451" dxfId="24">
      <formula>J558="x"</formula>
    </cfRule>
  </conditionalFormatting>
  <conditionalFormatting sqref="J559">
    <cfRule type="expression" priority="448" dxfId="25">
      <formula>J559="Exemption"</formula>
    </cfRule>
    <cfRule type="expression" priority="449" dxfId="24">
      <formula>J559="x"</formula>
    </cfRule>
  </conditionalFormatting>
  <conditionalFormatting sqref="J560">
    <cfRule type="expression" priority="446" dxfId="25">
      <formula>J560="Exemption"</formula>
    </cfRule>
    <cfRule type="expression" priority="447" dxfId="24">
      <formula>J560="x"</formula>
    </cfRule>
  </conditionalFormatting>
  <conditionalFormatting sqref="J557">
    <cfRule type="expression" priority="444" dxfId="25">
      <formula>J557="Exemption"</formula>
    </cfRule>
    <cfRule type="expression" priority="445" dxfId="24">
      <formula>J557="x"</formula>
    </cfRule>
  </conditionalFormatting>
  <conditionalFormatting sqref="J565:J567">
    <cfRule type="expression" priority="442" dxfId="25">
      <formula>J565="Exception"</formula>
    </cfRule>
    <cfRule type="expression" priority="443" dxfId="24">
      <formula>J565="x"</formula>
    </cfRule>
  </conditionalFormatting>
  <conditionalFormatting sqref="J568">
    <cfRule type="expression" priority="440" dxfId="25">
      <formula>J568="Exception"</formula>
    </cfRule>
    <cfRule type="expression" priority="441" dxfId="24">
      <formula>J568="x"</formula>
    </cfRule>
  </conditionalFormatting>
  <conditionalFormatting sqref="J570">
    <cfRule type="expression" priority="438" dxfId="25">
      <formula>J570="Exemption"</formula>
    </cfRule>
    <cfRule type="expression" priority="439" dxfId="24">
      <formula>J570="x"</formula>
    </cfRule>
  </conditionalFormatting>
  <conditionalFormatting sqref="J569">
    <cfRule type="expression" priority="436" dxfId="25">
      <formula>J569="Exemption"</formula>
    </cfRule>
    <cfRule type="expression" priority="437" dxfId="24">
      <formula>J569="x"</formula>
    </cfRule>
  </conditionalFormatting>
  <conditionalFormatting sqref="J571">
    <cfRule type="expression" priority="434" dxfId="25">
      <formula>J571="Exemption"</formula>
    </cfRule>
    <cfRule type="expression" priority="435" dxfId="24">
      <formula>J571="x"</formula>
    </cfRule>
  </conditionalFormatting>
  <conditionalFormatting sqref="J577:J579">
    <cfRule type="expression" priority="432" dxfId="25">
      <formula>J577="Exception"</formula>
    </cfRule>
    <cfRule type="expression" priority="433" dxfId="24">
      <formula>J577="x"</formula>
    </cfRule>
  </conditionalFormatting>
  <conditionalFormatting sqref="J572">
    <cfRule type="expression" priority="428" dxfId="25">
      <formula>J572="Exemption"</formula>
    </cfRule>
    <cfRule type="expression" priority="429" dxfId="24">
      <formula>J572="x"</formula>
    </cfRule>
  </conditionalFormatting>
  <conditionalFormatting sqref="J573">
    <cfRule type="expression" priority="426" dxfId="25">
      <formula>J573="Exemption"</formula>
    </cfRule>
    <cfRule type="expression" priority="427" dxfId="24">
      <formula>J573="x"</formula>
    </cfRule>
  </conditionalFormatting>
  <conditionalFormatting sqref="J574">
    <cfRule type="expression" priority="424" dxfId="25">
      <formula>J574="Exemption"</formula>
    </cfRule>
    <cfRule type="expression" priority="425" dxfId="24">
      <formula>J574="x"</formula>
    </cfRule>
  </conditionalFormatting>
  <conditionalFormatting sqref="J580:J582">
    <cfRule type="expression" priority="422" dxfId="25">
      <formula>J580="Exception"</formula>
    </cfRule>
    <cfRule type="expression" priority="423" dxfId="24">
      <formula>J580="x"</formula>
    </cfRule>
  </conditionalFormatting>
  <conditionalFormatting sqref="J583">
    <cfRule type="expression" priority="420" dxfId="25">
      <formula>J583="Exemption"</formula>
    </cfRule>
    <cfRule type="expression" priority="421" dxfId="24">
      <formula>J583="x"</formula>
    </cfRule>
  </conditionalFormatting>
  <conditionalFormatting sqref="J584:J588">
    <cfRule type="expression" priority="418" dxfId="25">
      <formula>J584="Exemption"</formula>
    </cfRule>
    <cfRule type="expression" priority="419" dxfId="24">
      <formula>J584="x"</formula>
    </cfRule>
  </conditionalFormatting>
  <conditionalFormatting sqref="J589">
    <cfRule type="expression" priority="416" dxfId="25">
      <formula>J589="Exemption"</formula>
    </cfRule>
    <cfRule type="expression" priority="417" dxfId="24">
      <formula>J589="x"</formula>
    </cfRule>
  </conditionalFormatting>
  <conditionalFormatting sqref="J590">
    <cfRule type="expression" priority="414" dxfId="25">
      <formula>J590="Exemption"</formula>
    </cfRule>
    <cfRule type="expression" priority="415" dxfId="24">
      <formula>J590="x"</formula>
    </cfRule>
  </conditionalFormatting>
  <conditionalFormatting sqref="J594">
    <cfRule type="expression" priority="410" dxfId="25">
      <formula>J594="Exception"</formula>
    </cfRule>
    <cfRule type="expression" priority="411" dxfId="24">
      <formula>J594="x"</formula>
    </cfRule>
  </conditionalFormatting>
  <conditionalFormatting sqref="J595:J596">
    <cfRule type="expression" priority="408" dxfId="25">
      <formula>J595="Exception"</formula>
    </cfRule>
    <cfRule type="expression" priority="409" dxfId="24">
      <formula>J595="x"</formula>
    </cfRule>
  </conditionalFormatting>
  <conditionalFormatting sqref="J597">
    <cfRule type="expression" priority="406" dxfId="25">
      <formula>J597="Exemption"</formula>
    </cfRule>
    <cfRule type="expression" priority="407" dxfId="24">
      <formula>J597="x"</formula>
    </cfRule>
  </conditionalFormatting>
  <conditionalFormatting sqref="J349">
    <cfRule type="expression" priority="396" dxfId="25">
      <formula>J349="Exemption"</formula>
    </cfRule>
    <cfRule type="expression" priority="397" dxfId="24">
      <formula>J349="x"</formula>
    </cfRule>
  </conditionalFormatting>
  <conditionalFormatting sqref="J46">
    <cfRule type="expression" priority="390" dxfId="25">
      <formula>J46="Exception"</formula>
    </cfRule>
    <cfRule type="expression" priority="391" dxfId="24">
      <formula>J46="x"</formula>
    </cfRule>
  </conditionalFormatting>
  <conditionalFormatting sqref="B195:B196">
    <cfRule type="expression" priority="387" dxfId="25">
      <formula>'Thurston Foods Inc.'!#REF!="x"</formula>
    </cfRule>
  </conditionalFormatting>
  <conditionalFormatting sqref="B195:B196">
    <cfRule type="expression" priority="386" dxfId="25">
      <formula>B195="x"</formula>
    </cfRule>
  </conditionalFormatting>
  <conditionalFormatting sqref="B198">
    <cfRule type="expression" priority="385" dxfId="25">
      <formula>'Thurston Foods Inc.'!#REF!="x"</formula>
    </cfRule>
  </conditionalFormatting>
  <conditionalFormatting sqref="B198">
    <cfRule type="expression" priority="384" dxfId="25">
      <formula>B198="x"</formula>
    </cfRule>
  </conditionalFormatting>
  <conditionalFormatting sqref="A176 A215 A265 A296 A341 A188 A193 A195 A246 A262 A276 A309 A311 A417 A421 A439 A457 A477 A574 A590 A50 A143">
    <cfRule type="expression" priority="854" dxfId="25">
      <formula>'Thurston Foods Inc.'!#REF!="x"</formula>
    </cfRule>
  </conditionalFormatting>
  <conditionalFormatting sqref="J58">
    <cfRule type="expression" priority="382" dxfId="25">
      <formula>J58="Exception"</formula>
    </cfRule>
    <cfRule type="expression" priority="383" dxfId="24">
      <formula>J58="x"</formula>
    </cfRule>
  </conditionalFormatting>
  <conditionalFormatting sqref="J453">
    <cfRule type="expression" priority="378" dxfId="25">
      <formula>J453="Exemption"</formula>
    </cfRule>
    <cfRule type="expression" priority="379" dxfId="24">
      <formula>J453="x"</formula>
    </cfRule>
  </conditionalFormatting>
  <conditionalFormatting sqref="J120">
    <cfRule type="expression" priority="376" dxfId="25">
      <formula>J120="Exception"</formula>
    </cfRule>
    <cfRule type="expression" priority="377" dxfId="24">
      <formula>J120="x"</formula>
    </cfRule>
  </conditionalFormatting>
  <conditionalFormatting sqref="J142">
    <cfRule type="expression" priority="366" dxfId="25">
      <formula>J142="Exception"</formula>
    </cfRule>
    <cfRule type="expression" priority="367" dxfId="24">
      <formula>J142="x"</formula>
    </cfRule>
  </conditionalFormatting>
  <conditionalFormatting sqref="J142">
    <cfRule type="expression" priority="364" dxfId="25">
      <formula>J142="Exception"</formula>
    </cfRule>
    <cfRule type="expression" priority="365" dxfId="24">
      <formula>J142="x"</formula>
    </cfRule>
  </conditionalFormatting>
  <conditionalFormatting sqref="J126">
    <cfRule type="expression" priority="362" dxfId="25">
      <formula>J126="Exception"</formula>
    </cfRule>
    <cfRule type="expression" priority="363" dxfId="24">
      <formula>J126="x"</formula>
    </cfRule>
  </conditionalFormatting>
  <conditionalFormatting sqref="J126">
    <cfRule type="expression" priority="360" dxfId="25">
      <formula>J126="Exception"</formula>
    </cfRule>
    <cfRule type="expression" priority="361" dxfId="24">
      <formula>J126="x"</formula>
    </cfRule>
  </conditionalFormatting>
  <conditionalFormatting sqref="J505">
    <cfRule type="expression" priority="358" dxfId="25">
      <formula>J505="Exemption"</formula>
    </cfRule>
    <cfRule type="expression" priority="359" dxfId="24">
      <formula>J505="x"</formula>
    </cfRule>
  </conditionalFormatting>
  <conditionalFormatting sqref="J4:J5">
    <cfRule type="expression" priority="355" dxfId="25">
      <formula>J4="Exemption"</formula>
    </cfRule>
    <cfRule type="expression" priority="356" dxfId="24">
      <formula>J4="x"</formula>
    </cfRule>
  </conditionalFormatting>
  <conditionalFormatting sqref="J8">
    <cfRule type="expression" priority="349" dxfId="25">
      <formula>J8="Exemption"</formula>
    </cfRule>
    <cfRule type="expression" priority="350" dxfId="24">
      <formula>J8="x"</formula>
    </cfRule>
  </conditionalFormatting>
  <conditionalFormatting sqref="J441">
    <cfRule type="expression" priority="347" dxfId="25">
      <formula>J441="Exception"</formula>
    </cfRule>
    <cfRule type="expression" priority="348" dxfId="24">
      <formula>J441="x"</formula>
    </cfRule>
  </conditionalFormatting>
  <conditionalFormatting sqref="J414">
    <cfRule type="expression" priority="341" dxfId="25">
      <formula>J414="Exception"</formula>
    </cfRule>
    <cfRule type="expression" priority="342" dxfId="24">
      <formula>J414="x"</formula>
    </cfRule>
  </conditionalFormatting>
  <conditionalFormatting sqref="J416">
    <cfRule type="expression" priority="339" dxfId="25">
      <formula>J416="Exception"</formula>
    </cfRule>
    <cfRule type="expression" priority="340" dxfId="24">
      <formula>J416="x"</formula>
    </cfRule>
  </conditionalFormatting>
  <conditionalFormatting sqref="J509">
    <cfRule type="expression" priority="337" dxfId="25">
      <formula>J509="Exemption"</formula>
    </cfRule>
    <cfRule type="expression" priority="338" dxfId="24">
      <formula>J509="x"</formula>
    </cfRule>
  </conditionalFormatting>
  <conditionalFormatting sqref="J508">
    <cfRule type="expression" priority="335" dxfId="25">
      <formula>J508="Exemption"</formula>
    </cfRule>
    <cfRule type="expression" priority="336" dxfId="24">
      <formula>J508="x"</formula>
    </cfRule>
  </conditionalFormatting>
  <conditionalFormatting sqref="J507">
    <cfRule type="expression" priority="333" dxfId="25">
      <formula>J507="Exemption"</formula>
    </cfRule>
    <cfRule type="expression" priority="334" dxfId="24">
      <formula>J507="x"</formula>
    </cfRule>
  </conditionalFormatting>
  <conditionalFormatting sqref="B171">
    <cfRule type="expression" priority="327" dxfId="25">
      <formula>'Thurston Foods Inc.'!#REF!="x"</formula>
    </cfRule>
  </conditionalFormatting>
  <conditionalFormatting sqref="J171">
    <cfRule type="expression" priority="325" dxfId="25">
      <formula>J171="Exception"</formula>
    </cfRule>
    <cfRule type="expression" priority="326" dxfId="24">
      <formula>J171="x"</formula>
    </cfRule>
  </conditionalFormatting>
  <conditionalFormatting sqref="A171">
    <cfRule type="expression" priority="328" dxfId="25">
      <formula>'Thurston Foods Inc.'!#REF!="x"</formula>
    </cfRule>
  </conditionalFormatting>
  <conditionalFormatting sqref="J502">
    <cfRule type="expression" priority="321" dxfId="25">
      <formula>J502="Exemption"</formula>
    </cfRule>
    <cfRule type="expression" priority="322" dxfId="24">
      <formula>J502="x"</formula>
    </cfRule>
  </conditionalFormatting>
  <conditionalFormatting sqref="J293">
    <cfRule type="expression" priority="319" dxfId="25">
      <formula>J293="Exception"</formula>
    </cfRule>
    <cfRule type="expression" priority="320" dxfId="24">
      <formula>J293="x"</formula>
    </cfRule>
  </conditionalFormatting>
  <conditionalFormatting sqref="J280:J283">
    <cfRule type="expression" priority="317" dxfId="25">
      <formula>J280="Exception"</formula>
    </cfRule>
    <cfRule type="expression" priority="318" dxfId="24">
      <formula>J280="x"</formula>
    </cfRule>
  </conditionalFormatting>
  <conditionalFormatting sqref="J320:J322">
    <cfRule type="expression" priority="315" dxfId="25">
      <formula>J320="Exception"</formula>
    </cfRule>
    <cfRule type="expression" priority="316" dxfId="24">
      <formula>J320="x"</formula>
    </cfRule>
  </conditionalFormatting>
  <conditionalFormatting sqref="J30">
    <cfRule type="expression" priority="311" dxfId="25">
      <formula>J30="Exception"</formula>
    </cfRule>
    <cfRule type="expression" priority="312" dxfId="24">
      <formula>J30="x"</formula>
    </cfRule>
  </conditionalFormatting>
  <conditionalFormatting sqref="B575">
    <cfRule type="expression" priority="309" dxfId="25">
      <formula>'Thurston Foods Inc.'!#REF!="x"</formula>
    </cfRule>
  </conditionalFormatting>
  <conditionalFormatting sqref="B575">
    <cfRule type="expression" priority="308" dxfId="25">
      <formula>B575="x"</formula>
    </cfRule>
  </conditionalFormatting>
  <conditionalFormatting sqref="A575">
    <cfRule type="expression" priority="310" dxfId="25">
      <formula>'Thurston Foods Inc.'!#REF!="x"</formula>
    </cfRule>
  </conditionalFormatting>
  <conditionalFormatting sqref="J575">
    <cfRule type="expression" priority="304" dxfId="25">
      <formula>J575="Exception"</formula>
    </cfRule>
    <cfRule type="expression" priority="305" dxfId="24">
      <formula>J575="x"</formula>
    </cfRule>
  </conditionalFormatting>
  <conditionalFormatting sqref="B576">
    <cfRule type="expression" priority="302" dxfId="25">
      <formula>'Thurston Foods Inc.'!#REF!="x"</formula>
    </cfRule>
  </conditionalFormatting>
  <conditionalFormatting sqref="B576">
    <cfRule type="expression" priority="301" dxfId="25">
      <formula>B576="x"</formula>
    </cfRule>
  </conditionalFormatting>
  <conditionalFormatting sqref="A576">
    <cfRule type="expression" priority="303" dxfId="25">
      <formula>'Thurston Foods Inc.'!#REF!="x"</formula>
    </cfRule>
  </conditionalFormatting>
  <conditionalFormatting sqref="J576">
    <cfRule type="expression" priority="299" dxfId="25">
      <formula>J576="Exception"</formula>
    </cfRule>
    <cfRule type="expression" priority="300" dxfId="24">
      <formula>J576="x"</formula>
    </cfRule>
  </conditionalFormatting>
  <conditionalFormatting sqref="J479">
    <cfRule type="expression" priority="295" dxfId="25">
      <formula>J479="Exception"</formula>
    </cfRule>
    <cfRule type="expression" priority="296" dxfId="24">
      <formula>J479="x"</formula>
    </cfRule>
  </conditionalFormatting>
  <conditionalFormatting sqref="J432">
    <cfRule type="expression" priority="293" dxfId="25">
      <formula>J432="Exception"</formula>
    </cfRule>
    <cfRule type="expression" priority="294" dxfId="24">
      <formula>J432="x"</formula>
    </cfRule>
  </conditionalFormatting>
  <conditionalFormatting sqref="J241">
    <cfRule type="expression" priority="289" dxfId="25">
      <formula>J241="Exception"</formula>
    </cfRule>
    <cfRule type="expression" priority="290" dxfId="24">
      <formula>J241="x"</formula>
    </cfRule>
  </conditionalFormatting>
  <conditionalFormatting sqref="J242">
    <cfRule type="expression" priority="287" dxfId="25">
      <formula>J242="Exception"</formula>
    </cfRule>
    <cfRule type="expression" priority="288" dxfId="24">
      <formula>J242="x"</formula>
    </cfRule>
  </conditionalFormatting>
  <conditionalFormatting sqref="J476">
    <cfRule type="expression" priority="285" dxfId="25">
      <formula>J476="Exception"</formula>
    </cfRule>
    <cfRule type="expression" priority="286" dxfId="24">
      <formula>J476="x"</formula>
    </cfRule>
  </conditionalFormatting>
  <conditionalFormatting sqref="J390">
    <cfRule type="expression" priority="281" dxfId="25">
      <formula>J390="Exception"</formula>
    </cfRule>
    <cfRule type="expression" priority="282" dxfId="24">
      <formula>J390="x"</formula>
    </cfRule>
  </conditionalFormatting>
  <conditionalFormatting sqref="J392">
    <cfRule type="expression" priority="279" dxfId="25">
      <formula>J392="Exception"</formula>
    </cfRule>
    <cfRule type="expression" priority="280" dxfId="24">
      <formula>J392="x"</formula>
    </cfRule>
  </conditionalFormatting>
  <conditionalFormatting sqref="J394">
    <cfRule type="expression" priority="277" dxfId="25">
      <formula>J394="Exception"</formula>
    </cfRule>
    <cfRule type="expression" priority="278" dxfId="24">
      <formula>J394="x"</formula>
    </cfRule>
  </conditionalFormatting>
  <conditionalFormatting sqref="J6">
    <cfRule type="expression" priority="275" dxfId="25">
      <formula>J6="Exception"</formula>
    </cfRule>
    <cfRule type="expression" priority="276" dxfId="24">
      <formula>J6="x"</formula>
    </cfRule>
  </conditionalFormatting>
  <conditionalFormatting sqref="J127:J130">
    <cfRule type="expression" priority="179" dxfId="25">
      <formula>J127="Exception"</formula>
    </cfRule>
    <cfRule type="expression" priority="180" dxfId="24">
      <formula>J127="x"</formula>
    </cfRule>
  </conditionalFormatting>
  <conditionalFormatting sqref="J127:J130">
    <cfRule type="expression" priority="177" dxfId="25">
      <formula>J127="Exception"</formula>
    </cfRule>
    <cfRule type="expression" priority="178" dxfId="24">
      <formula>J127="x"</formula>
    </cfRule>
  </conditionalFormatting>
  <conditionalFormatting sqref="J332:J340">
    <cfRule type="expression" priority="175" dxfId="25">
      <formula>J332="Exception"</formula>
    </cfRule>
    <cfRule type="expression" priority="176" dxfId="24">
      <formula>J332="x"</formula>
    </cfRule>
  </conditionalFormatting>
  <conditionalFormatting sqref="J22">
    <cfRule type="expression" priority="173" dxfId="25">
      <formula>J22="Exception"</formula>
    </cfRule>
    <cfRule type="expression" priority="174" dxfId="24">
      <formula>J22="x"</formula>
    </cfRule>
  </conditionalFormatting>
  <conditionalFormatting sqref="K22">
    <cfRule type="expression" priority="171" dxfId="25">
      <formula>K22="Exception"</formula>
    </cfRule>
    <cfRule type="expression" priority="172" dxfId="24">
      <formula>K22="x"</formula>
    </cfRule>
  </conditionalFormatting>
  <conditionalFormatting sqref="J137:J138">
    <cfRule type="expression" priority="169" dxfId="25">
      <formula>J137="Exception"</formula>
    </cfRule>
    <cfRule type="expression" priority="170" dxfId="24">
      <formula>J137="x"</formula>
    </cfRule>
  </conditionalFormatting>
  <conditionalFormatting sqref="J164:J165">
    <cfRule type="expression" priority="167" dxfId="25">
      <formula>J164="Exception"</formula>
    </cfRule>
    <cfRule type="expression" priority="168" dxfId="24">
      <formula>J164="x"</formula>
    </cfRule>
  </conditionalFormatting>
  <conditionalFormatting sqref="J175">
    <cfRule type="expression" priority="165" dxfId="25">
      <formula>J175="Exception"</formula>
    </cfRule>
    <cfRule type="expression" priority="166" dxfId="24">
      <formula>J175="x"</formula>
    </cfRule>
  </conditionalFormatting>
  <conditionalFormatting sqref="J177:J183">
    <cfRule type="expression" priority="163" dxfId="25">
      <formula>J177="Exception"</formula>
    </cfRule>
    <cfRule type="expression" priority="164" dxfId="24">
      <formula>J177="x"</formula>
    </cfRule>
  </conditionalFormatting>
  <conditionalFormatting sqref="J186">
    <cfRule type="expression" priority="161" dxfId="25">
      <formula>J186="Exception"</formula>
    </cfRule>
    <cfRule type="expression" priority="162" dxfId="24">
      <formula>J186="x"</formula>
    </cfRule>
  </conditionalFormatting>
  <conditionalFormatting sqref="J203">
    <cfRule type="expression" priority="159" dxfId="25">
      <formula>J203="Exception"</formula>
    </cfRule>
    <cfRule type="expression" priority="160" dxfId="24">
      <formula>J203="x"</formula>
    </cfRule>
  </conditionalFormatting>
  <conditionalFormatting sqref="J215">
    <cfRule type="expression" priority="89" dxfId="25">
      <formula>J215="Exception"</formula>
    </cfRule>
    <cfRule type="expression" priority="90" dxfId="24">
      <formula>J215="x"</formula>
    </cfRule>
  </conditionalFormatting>
  <conditionalFormatting sqref="J217">
    <cfRule type="expression" priority="87" dxfId="25">
      <formula>J217="Exception"</formula>
    </cfRule>
    <cfRule type="expression" priority="88" dxfId="24">
      <formula>J217="x"</formula>
    </cfRule>
  </conditionalFormatting>
  <conditionalFormatting sqref="J219:J223">
    <cfRule type="expression" priority="85" dxfId="25">
      <formula>J219="Exception"</formula>
    </cfRule>
    <cfRule type="expression" priority="86" dxfId="24">
      <formula>J219="x"</formula>
    </cfRule>
  </conditionalFormatting>
  <conditionalFormatting sqref="J227">
    <cfRule type="expression" priority="83" dxfId="25">
      <formula>J227="Exception"</formula>
    </cfRule>
    <cfRule type="expression" priority="84" dxfId="24">
      <formula>J227="x"</formula>
    </cfRule>
  </conditionalFormatting>
  <conditionalFormatting sqref="J229">
    <cfRule type="expression" priority="81" dxfId="25">
      <formula>J229="Exception"</formula>
    </cfRule>
    <cfRule type="expression" priority="82" dxfId="24">
      <formula>J229="x"</formula>
    </cfRule>
  </conditionalFormatting>
  <conditionalFormatting sqref="J234">
    <cfRule type="expression" priority="79" dxfId="25">
      <formula>J234="Exception"</formula>
    </cfRule>
    <cfRule type="expression" priority="80" dxfId="24">
      <formula>J234="x"</formula>
    </cfRule>
  </conditionalFormatting>
  <conditionalFormatting sqref="J243:J244">
    <cfRule type="expression" priority="77" dxfId="25">
      <formula>J243="Exception"</formula>
    </cfRule>
    <cfRule type="expression" priority="78" dxfId="24">
      <formula>J243="x"</formula>
    </cfRule>
  </conditionalFormatting>
  <conditionalFormatting sqref="J246">
    <cfRule type="expression" priority="75" dxfId="25">
      <formula>J246="Exception"</formula>
    </cfRule>
    <cfRule type="expression" priority="76" dxfId="24">
      <formula>J246="x"</formula>
    </cfRule>
  </conditionalFormatting>
  <conditionalFormatting sqref="J251:J253">
    <cfRule type="expression" priority="73" dxfId="25">
      <formula>J251="Exception"</formula>
    </cfRule>
    <cfRule type="expression" priority="74" dxfId="24">
      <formula>J251="x"</formula>
    </cfRule>
  </conditionalFormatting>
  <conditionalFormatting sqref="J268">
    <cfRule type="expression" priority="71" dxfId="25">
      <formula>J268="Exception"</formula>
    </cfRule>
    <cfRule type="expression" priority="72" dxfId="24">
      <formula>J268="x"</formula>
    </cfRule>
  </conditionalFormatting>
  <conditionalFormatting sqref="J271">
    <cfRule type="expression" priority="69" dxfId="25">
      <formula>J271="Exception"</formula>
    </cfRule>
    <cfRule type="expression" priority="70" dxfId="24">
      <formula>J271="x"</formula>
    </cfRule>
  </conditionalFormatting>
  <conditionalFormatting sqref="J278:J279">
    <cfRule type="expression" priority="67" dxfId="25">
      <formula>J278="Exception"</formula>
    </cfRule>
    <cfRule type="expression" priority="68" dxfId="24">
      <formula>J278="x"</formula>
    </cfRule>
  </conditionalFormatting>
  <conditionalFormatting sqref="J284">
    <cfRule type="expression" priority="65" dxfId="25">
      <formula>J284="Exception"</formula>
    </cfRule>
    <cfRule type="expression" priority="66" dxfId="24">
      <formula>J284="x"</formula>
    </cfRule>
  </conditionalFormatting>
  <conditionalFormatting sqref="J288:J291">
    <cfRule type="expression" priority="63" dxfId="25">
      <formula>J288="Exception"</formula>
    </cfRule>
    <cfRule type="expression" priority="64" dxfId="24">
      <formula>J288="x"</formula>
    </cfRule>
  </conditionalFormatting>
  <conditionalFormatting sqref="J294:J296">
    <cfRule type="expression" priority="61" dxfId="25">
      <formula>J294="Exception"</formula>
    </cfRule>
    <cfRule type="expression" priority="62" dxfId="24">
      <formula>J294="x"</formula>
    </cfRule>
  </conditionalFormatting>
  <conditionalFormatting sqref="J298">
    <cfRule type="expression" priority="59" dxfId="25">
      <formula>J298="Exception"</formula>
    </cfRule>
    <cfRule type="expression" priority="60" dxfId="24">
      <formula>J298="x"</formula>
    </cfRule>
  </conditionalFormatting>
  <conditionalFormatting sqref="L300:L301">
    <cfRule type="expression" priority="55" dxfId="25">
      <formula>L300="Exception"</formula>
    </cfRule>
    <cfRule type="expression" priority="56" dxfId="24">
      <formula>L300="x"</formula>
    </cfRule>
  </conditionalFormatting>
  <conditionalFormatting sqref="J301:J306">
    <cfRule type="expression" priority="53" dxfId="25">
      <formula>J301="Exception"</formula>
    </cfRule>
    <cfRule type="expression" priority="54" dxfId="24">
      <formula>J301="x"</formula>
    </cfRule>
  </conditionalFormatting>
  <conditionalFormatting sqref="J316:J317">
    <cfRule type="expression" priority="51" dxfId="25">
      <formula>J316="Exception"</formula>
    </cfRule>
    <cfRule type="expression" priority="52" dxfId="24">
      <formula>J316="x"</formula>
    </cfRule>
  </conditionalFormatting>
  <conditionalFormatting sqref="J323">
    <cfRule type="expression" priority="49" dxfId="25">
      <formula>J323="Exception"</formula>
    </cfRule>
    <cfRule type="expression" priority="50" dxfId="24">
      <formula>J323="x"</formula>
    </cfRule>
  </conditionalFormatting>
  <conditionalFormatting sqref="J325:J328">
    <cfRule type="expression" priority="47" dxfId="25">
      <formula>J325="Exception"</formula>
    </cfRule>
    <cfRule type="expression" priority="48" dxfId="24">
      <formula>J325="x"</formula>
    </cfRule>
  </conditionalFormatting>
  <conditionalFormatting sqref="J341">
    <cfRule type="expression" priority="45" dxfId="25">
      <formula>J341="Exception"</formula>
    </cfRule>
    <cfRule type="expression" priority="46" dxfId="24">
      <formula>J341="x"</formula>
    </cfRule>
  </conditionalFormatting>
  <conditionalFormatting sqref="J345">
    <cfRule type="expression" priority="39" dxfId="25">
      <formula>J345="Exemption"</formula>
    </cfRule>
    <cfRule type="expression" priority="40" dxfId="24">
      <formula>J345="x"</formula>
    </cfRule>
  </conditionalFormatting>
  <conditionalFormatting sqref="J346">
    <cfRule type="expression" priority="37" dxfId="25">
      <formula>J346="Exception"</formula>
    </cfRule>
    <cfRule type="expression" priority="38" dxfId="24">
      <formula>J346="x"</formula>
    </cfRule>
  </conditionalFormatting>
  <conditionalFormatting sqref="J344">
    <cfRule type="expression" priority="35" dxfId="25">
      <formula>J344="Exception"</formula>
    </cfRule>
    <cfRule type="expression" priority="36" dxfId="24">
      <formula>J344="x"</formula>
    </cfRule>
  </conditionalFormatting>
  <conditionalFormatting sqref="J348">
    <cfRule type="expression" priority="33" dxfId="25">
      <formula>J348="Exception"</formula>
    </cfRule>
    <cfRule type="expression" priority="34" dxfId="24">
      <formula>J348="x"</formula>
    </cfRule>
  </conditionalFormatting>
  <conditionalFormatting sqref="J380">
    <cfRule type="expression" priority="31" dxfId="25">
      <formula>J380="Exception"</formula>
    </cfRule>
    <cfRule type="expression" priority="32" dxfId="24">
      <formula>J380="x"</formula>
    </cfRule>
  </conditionalFormatting>
  <conditionalFormatting sqref="J382:J384">
    <cfRule type="expression" priority="29" dxfId="25">
      <formula>J382="Exception"</formula>
    </cfRule>
    <cfRule type="expression" priority="30" dxfId="24">
      <formula>J382="x"</formula>
    </cfRule>
  </conditionalFormatting>
  <conditionalFormatting sqref="J395:J396">
    <cfRule type="expression" priority="27" dxfId="25">
      <formula>J395="Exception"</formula>
    </cfRule>
    <cfRule type="expression" priority="28" dxfId="24">
      <formula>J395="x"</formula>
    </cfRule>
  </conditionalFormatting>
  <conditionalFormatting sqref="J398:J405">
    <cfRule type="expression" priority="25" dxfId="25">
      <formula>J398="Exception"</formula>
    </cfRule>
    <cfRule type="expression" priority="26" dxfId="24">
      <formula>J398="x"</formula>
    </cfRule>
  </conditionalFormatting>
  <conditionalFormatting sqref="J418">
    <cfRule type="expression" priority="23" dxfId="25">
      <formula>J418="Exception"</formula>
    </cfRule>
    <cfRule type="expression" priority="24" dxfId="24">
      <formula>J418="x"</formula>
    </cfRule>
  </conditionalFormatting>
  <conditionalFormatting sqref="J422">
    <cfRule type="expression" priority="21" dxfId="25">
      <formula>J422="Exception"</formula>
    </cfRule>
    <cfRule type="expression" priority="22" dxfId="24">
      <formula>J422="x"</formula>
    </cfRule>
  </conditionalFormatting>
  <conditionalFormatting sqref="J436:J438">
    <cfRule type="expression" priority="19" dxfId="25">
      <formula>J436="Exception"</formula>
    </cfRule>
    <cfRule type="expression" priority="20" dxfId="24">
      <formula>J436="x"</formula>
    </cfRule>
  </conditionalFormatting>
  <conditionalFormatting sqref="J440">
    <cfRule type="expression" priority="17" dxfId="25">
      <formula>J440="Exception"</formula>
    </cfRule>
    <cfRule type="expression" priority="18" dxfId="24">
      <formula>J440="x"</formula>
    </cfRule>
  </conditionalFormatting>
  <conditionalFormatting sqref="J442:J445">
    <cfRule type="expression" priority="15" dxfId="25">
      <formula>J442="Exception"</formula>
    </cfRule>
    <cfRule type="expression" priority="16" dxfId="24">
      <formula>J442="x"</formula>
    </cfRule>
  </conditionalFormatting>
  <conditionalFormatting sqref="J449">
    <cfRule type="expression" priority="13" dxfId="25">
      <formula>J449="Exception"</formula>
    </cfRule>
    <cfRule type="expression" priority="14" dxfId="24">
      <formula>J449="x"</formula>
    </cfRule>
  </conditionalFormatting>
  <conditionalFormatting sqref="J455">
    <cfRule type="expression" priority="11" dxfId="25">
      <formula>J455="Exception"</formula>
    </cfRule>
    <cfRule type="expression" priority="12" dxfId="24">
      <formula>J455="x"</formula>
    </cfRule>
  </conditionalFormatting>
  <conditionalFormatting sqref="J461">
    <cfRule type="expression" priority="9" dxfId="25">
      <formula>J461="Exception"</formula>
    </cfRule>
    <cfRule type="expression" priority="10" dxfId="24">
      <formula>J461="x"</formula>
    </cfRule>
  </conditionalFormatting>
  <conditionalFormatting sqref="J466">
    <cfRule type="expression" priority="7" dxfId="25">
      <formula>J466="Exception"</formula>
    </cfRule>
    <cfRule type="expression" priority="8" dxfId="24">
      <formula>J466="x"</formula>
    </cfRule>
  </conditionalFormatting>
  <conditionalFormatting sqref="J469">
    <cfRule type="expression" priority="5" dxfId="25">
      <formula>J469="Exception"</formula>
    </cfRule>
    <cfRule type="expression" priority="6" dxfId="24">
      <formula>J469="x"</formula>
    </cfRule>
  </conditionalFormatting>
  <conditionalFormatting sqref="J555">
    <cfRule type="expression" priority="3" dxfId="25">
      <formula>J555="Exception"</formula>
    </cfRule>
    <cfRule type="expression" priority="4" dxfId="24">
      <formula>J555="x"</formula>
    </cfRule>
  </conditionalFormatting>
  <conditionalFormatting sqref="J599:J620">
    <cfRule type="expression" priority="1" dxfId="25">
      <formula>J599="Exception"</formula>
    </cfRule>
    <cfRule type="expression" priority="2" dxfId="24">
      <formula>J599="x"</formula>
    </cfRule>
  </conditionalFormatting>
  <dataValidations count="7">
    <dataValidation type="decimal" operator="greaterThan" showInputMessage="1" showErrorMessage="1" errorTitle="Price per Case" error="Please enter your price per case for this item." sqref="N426 M598 N20:N42 N44 N46 N186:N189 N351:N361 N363:N364 N13:N18 N3:N11 N395:N408 N391 N393 N135 N561:N622 N48:N87 N89:N133 N191:N199 N201:N349 N410:N424 N428:N559 N137:N184 N366:N389">
      <formula1>0</formula1>
    </dataValidation>
    <dataValidation type="decimal" operator="greaterThan" allowBlank="1" showInputMessage="1" showErrorMessage="1" errorTitle="Actual Case Size" error="Please enter only a number that reflects the actual case size you are bidding.  If this is the same as the Base Cae Size, you may leave this cell blank." sqref="L44 L46 L186:L189 L351:L361 L363:L364 L13:L18 L3:L11 L20:L42 L395:L408 L391 L393 L48:L87 L89:L132 L191:L199 L201:L349 L410:L620 L137:L184 L366:L389">
      <formula1>0</formula1>
    </dataValidation>
    <dataValidation type="whole" operator="greaterThan" allowBlank="1" showInputMessage="1" showErrorMessage="1" errorTitle="Actual Case Size" error="Please enter only a whole number that reflects the actual case size you are bidding.  If this is the same as the Base Cae Size, you may leave this cell blank." sqref="K598">
      <formula1>0</formula1>
    </dataValidation>
    <dataValidation allowBlank="1" showErrorMessage="1" errorTitle="Domestic Item" error="Please select X from the dropdown if this item meets Domestic criteria or Exemption of you are providing and exemption letter." sqref="J387"/>
    <dataValidation type="list" allowBlank="1" showInputMessage="1" showErrorMessage="1" promptTitle="Please select from dropdow," prompt="Please select Bakecrafter OR Integrated." sqref="K408:K409">
      <formula1>"Bakecrafter, Integrated"</formula1>
    </dataValidation>
    <dataValidation type="list" allowBlank="1" showInputMessage="1" showErrorMessage="1" promptTitle="Please select from dropdown" prompt="Select Yang's OR International" sqref="K133:K136">
      <formula1>"International, Yang's"</formula1>
    </dataValidation>
    <dataValidation type="list" allowBlank="1" showInputMessage="1" showErrorMessage="1" promptTitle="Buy American" prompt="Select X if the item is domestic, or Exception if it meets one of the exception requirements." errorTitle="Domestic Product" error="Please select X from the dropdown if this item meets Domestic criteria or Exemption of you are providing and exemption letter." sqref="J555 J6 J22 J137:J138 J164:J165 J175 J177:J183 J186 J203 J215 J217 J219:J223 J227 J229 J234 J243:J244 J246 J251:J253 J268 J271 J278:J279 J284 J288:J291 J294:J296 J298 J301:J306 J316:J317 J323 J325:J328 J341 J346 J348 J380 J382:J384 J395:J396 J398:J405 J418 J422 J436:J438 J440 J442:J445 J449 J455 J461 J466 J469 J599:J620">
      <formula1>"X, Exception"</formula1>
    </dataValidation>
  </dataValidations>
  <hyperlinks>
    <hyperlink ref="C162" r:id="rId1" display="Diamond Crystal 70807"/>
    <hyperlink ref="C204" r:id="rId2" display="Diamond Crystal 70813"/>
    <hyperlink ref="C191" r:id="rId3" display="Heinz 78000686"/>
    <hyperlink ref="C176" r:id="rId4" display="Heinz 76001455"/>
    <hyperlink ref="C247" r:id="rId5" display="Upstate Farms 9866"/>
    <hyperlink ref="C248" r:id="rId6" display="Dannon Pro 1931"/>
    <hyperlink ref="C297" r:id="rId7" display="Tasty Brand 33504"/>
    <hyperlink ref="C411" r:id="rId8" display="Smucker's 5150006960"/>
    <hyperlink ref="C510" r:id="rId9" display="McCain 1000000496"/>
    <hyperlink ref="C528" r:id="rId10" display="Frito Lay 6239"/>
    <hyperlink ref="C572" r:id="rId11" display="Kellogg's 38000-59779"/>
    <hyperlink ref="C574" r:id="rId12" display="Kellogg's 38000-59772"/>
    <hyperlink ref="C551" r:id="rId13" display="GM 31932000"/>
    <hyperlink ref="C133" r:id="rId14" display="Yang's 5th Taste 15563-0"/>
    <hyperlink ref="C135" r:id="rId15" display="Yang's 5th Taste 15555-5"/>
    <hyperlink ref="C550" r:id="rId16" display="Kellogg's 24100 10971"/>
    <hyperlink ref="C285" r:id="rId17" display="Bush's Best"/>
    <hyperlink ref="C287" r:id="rId18" display="Bush's Best 1638"/>
    <hyperlink ref="C388" r:id="rId19" display="Butter Mist 56217"/>
    <hyperlink ref="C454" r:id="rId20" display="Dakota Growers 92010"/>
    <hyperlink ref="C448" r:id="rId21" display="Dakota Growers 92109"/>
    <hyperlink ref="C161" r:id="rId22" display="Simplot"/>
    <hyperlink ref="C163" r:id="rId23" display="Ken's 0572A5"/>
    <hyperlink ref="C286" r:id="rId24" display="Basic American 10302"/>
    <hyperlink ref="C354" r:id="rId25" display="Foster Farms 95150"/>
    <hyperlink ref="C92" r:id="rId26" display="Bakecrafter 1453"/>
    <hyperlink ref="C474" r:id="rId27" display="Tasty Brands 62001"/>
    <hyperlink ref="C501" r:id="rId28" display="McCain OIF03456"/>
    <hyperlink ref="C505" r:id="rId29" display="McCain 1000006188"/>
    <hyperlink ref="C236" r:id="rId30" display="Hershey's 754686001003"/>
    <hyperlink ref="C235" r:id="rId31" display="Hershey's 754686000259"/>
    <hyperlink ref="C475" r:id="rId32" display="SA Piazza 11003"/>
    <hyperlink ref="C83" r:id="rId33" display="Rich's 08066"/>
    <hyperlink ref="C68" r:id="rId34" display="Superbakery 7787"/>
    <hyperlink ref="C67" r:id="rId35" display="Superbakery 7786"/>
    <hyperlink ref="C123" r:id="rId36" display="Quaker 31682"/>
    <hyperlink ref="C121" r:id="rId37" display="Pepsico 31973"/>
    <hyperlink ref="C300" r:id="rId38" display="Del Monte Foods 2002203"/>
    <hyperlink ref="C299" r:id="rId39" display="Del Monte Foods 2001707"/>
    <hyperlink ref="C314" r:id="rId40" display="Mr. Sips 300151"/>
    <hyperlink ref="C308" r:id="rId41" display="Mr. Sips 300156"/>
    <hyperlink ref="C311" r:id="rId42" display="Mr. Sips 300154"/>
    <hyperlink ref="C310" r:id="rId43" display="Mr. Sips 300155"/>
    <hyperlink ref="C312" r:id="rId44" display="Mr. Sips 300152"/>
    <hyperlink ref="C337" r:id="rId45" display="Switch"/>
    <hyperlink ref="C338" r:id="rId46" display="Switch"/>
    <hyperlink ref="C339" r:id="rId47" display="Switch"/>
    <hyperlink ref="C340" r:id="rId48" display="Switch"/>
    <hyperlink ref="C313" r:id="rId49" display="Brakebush 5810"/>
    <hyperlink ref="C13" r:id="rId50" display="Bridgford 6285"/>
    <hyperlink ref="C119" r:id="rId51" display="Post 100-42400-05940-7"/>
    <hyperlink ref="C358" r:id="rId52" display="Kayem 1018"/>
    <hyperlink ref="C14" r:id="rId53" display="Bakecrafter 3357"/>
    <hyperlink ref="C15" r:id="rId54" display="Bridgford Foods Corp 6787"/>
    <hyperlink ref="C19" r:id="rId55" display="Hadley Farms 139"/>
    <hyperlink ref="C20" r:id="rId56" display="Rich's 828"/>
    <hyperlink ref="C35" r:id="rId57" display="BakeCrafter 471"/>
    <hyperlink ref="C51" r:id="rId58" display="Pillsbury 138399000"/>
    <hyperlink ref="C52" r:id="rId59" display="Lenders 00074"/>
    <hyperlink ref="C53" r:id="rId60" display="Lenders 00075"/>
    <hyperlink ref="C54" r:id="rId61" display="SuperBakery 7501"/>
    <hyperlink ref="C55" r:id="rId62" display="Superbakery 7503"/>
    <hyperlink ref="C59" r:id="rId63" display="Sky Blue HWB5172"/>
    <hyperlink ref="C60" r:id="rId64" display="Sky Blue WWB5160"/>
    <hyperlink ref="C64" r:id="rId65" display="Sky Blue CR272"/>
    <hyperlink ref="C65" r:id="rId66" display="Rich's 2725"/>
    <hyperlink ref="C66" r:id="rId67" display="Rich's 14839"/>
    <hyperlink ref="C73" r:id="rId68" display="GM 133686000"/>
    <hyperlink ref="C77" r:id="rId69" display="Muffintown 6666"/>
    <hyperlink ref="C78" r:id="rId70" display="Muffintown 6661"/>
    <hyperlink ref="C79" r:id="rId71" display="Muffintown 2661"/>
    <hyperlink ref="C80" r:id="rId72" display="Muffintown 6670"/>
    <hyperlink ref="C99" r:id="rId73" display="GM 32262"/>
    <hyperlink ref="C101" r:id="rId74" display="GM 11918"/>
    <hyperlink ref="C104" r:id="rId75" display="GM 38387"/>
    <hyperlink ref="C105" r:id="rId76" display="GM 29444"/>
    <hyperlink ref="C106" r:id="rId77" display="GM 31888"/>
    <hyperlink ref="C107" r:id="rId78" display="GM 11943"/>
    <hyperlink ref="C109" r:id="rId79" display="GM 31922"/>
    <hyperlink ref="C111" r:id="rId80" display="Kellogg's 3800054998"/>
    <hyperlink ref="C112" r:id="rId81" display="Kellogg's 3800004996"/>
    <hyperlink ref="C113" r:id="rId82" display="Kellogg's 3800078789"/>
    <hyperlink ref="C197" r:id="rId83" display="Red Gold REDNA2ZC84"/>
    <hyperlink ref="C206" r:id="rId84" display="Readi-Bake 04912"/>
    <hyperlink ref="C207" r:id="rId85" display="Readi-Bake 04911"/>
    <hyperlink ref="C209" r:id="rId86" display="Readi-Bake 04915"/>
    <hyperlink ref="C216" r:id="rId87" display="Ventura Foods 17339"/>
    <hyperlink ref="C230" r:id="rId88" display="Michaels Foods 14616-70202-00"/>
    <hyperlink ref="C118" r:id="rId89" display="Post 07485-1"/>
    <hyperlink ref="C208" r:id="rId90" display="Readi-Bake 04914"/>
    <hyperlink ref="C210" r:id="rId91" display="Readi-Bake 04932"/>
    <hyperlink ref="C211" r:id="rId92" display="Readi-Bake 04931"/>
    <hyperlink ref="C212" r:id="rId93" display="Readi-Bake 04934"/>
    <hyperlink ref="C213" r:id="rId94" display="Readi-Bake 04935"/>
    <hyperlink ref="C41" r:id="rId95" display="BakeCrafter 1605"/>
    <hyperlink ref="C544" r:id="rId96" display="Jack Links 10000007721"/>
    <hyperlink ref="C545" r:id="rId97" display="Jack Links 10000007717"/>
    <hyperlink ref="C100" r:id="rId98" display="GM 31879"/>
    <hyperlink ref="C102" r:id="rId99" display="GM 32263"/>
    <hyperlink ref="C103" r:id="rId100" display="GM 31921"/>
    <hyperlink ref="C108" r:id="rId101" display="GM 11942"/>
    <hyperlink ref="C110" r:id="rId102" display="Kellogg's 3800000196"/>
    <hyperlink ref="C224" r:id="rId103" display="Land O'Lakes 41698"/>
    <hyperlink ref="C225" r:id="rId104" display="Land O'Lakes 44881"/>
    <hyperlink ref="C239" r:id="rId105" display="Land O'Lakes 39911"/>
    <hyperlink ref="C50" r:id="rId106" display="Aesop's 98195"/>
    <hyperlink ref="C69" r:id="rId107" display="Michaels Foods 75016"/>
    <hyperlink ref="C70" r:id="rId108" display="Michaels Foods 75010"/>
    <hyperlink ref="C26" r:id="rId109" display="GM 11442"/>
    <hyperlink ref="C74" r:id="rId110" display="Otis Spunkmeyer 10143"/>
    <hyperlink ref="C75" r:id="rId111" display="Otis Spunkmeyer 10145"/>
    <hyperlink ref="C76" r:id="rId112" display="Muffintown 2666"/>
    <hyperlink ref="C81" r:id="rId113" display="Muffintown 2670"/>
    <hyperlink ref="C82" r:id="rId114" display="Muffintown 6605"/>
    <hyperlink ref="C88" r:id="rId115" display="Krusteaz 86151-20085"/>
    <hyperlink ref="C16" r:id="rId116" display="BakeCrafter 1637"/>
    <hyperlink ref="C34" r:id="rId117" display="Bridgford Foods Corp 6611"/>
    <hyperlink ref="C25" r:id="rId118" display="Muffintown 08198"/>
    <hyperlink ref="C192" r:id="rId119" display="Ken's KE1936"/>
    <hyperlink ref="C196" r:id="rId120" display="Frank's 5560"/>
    <hyperlink ref="C198" r:id="rId121" display="Minors 50000547425"/>
    <hyperlink ref="C200" r:id="rId122" display="Kraft 10021000648709"/>
    <hyperlink ref="C201" r:id="rId123" display="Kraft 67212"/>
    <hyperlink ref="C202" r:id="rId124" display="Ken's SJ2349-P"/>
    <hyperlink ref="C228" r:id="rId125" display="Kraft 61407"/>
    <hyperlink ref="C232" r:id="rId126" display="Michaels Foods 14616-60676-00"/>
    <hyperlink ref="C249" r:id="rId127" display="Dannon 2717"/>
    <hyperlink ref="C250" r:id="rId128" display="Stonyfield 00520"/>
    <hyperlink ref="C254" r:id="rId129" display="GM 16631000"/>
    <hyperlink ref="C255" r:id="rId130" display="GM 16632000"/>
    <hyperlink ref="C257" r:id="rId131" display="Dannon 2732"/>
    <hyperlink ref="C258" r:id="rId132" display="Dannon 2733"/>
    <hyperlink ref="C259" r:id="rId133" display="Stoneyfield 09062"/>
    <hyperlink ref="C292" r:id="rId134" display="Simplot 10071179522768"/>
    <hyperlink ref="C309" r:id="rId135" display="Udis 80902"/>
    <hyperlink ref="C319" r:id="rId136" display="Apple &amp; Eve 86003"/>
    <hyperlink ref="C318" r:id="rId137" display="Apple &amp; Eve 86000"/>
    <hyperlink ref="C324" r:id="rId138" display="Apple &amp; Eve 24023"/>
    <hyperlink ref="C334" r:id="rId139" display="Country Pure 45712"/>
    <hyperlink ref="C335" r:id="rId140" display="Country Pure 45710"/>
    <hyperlink ref="C336" r:id="rId141" display="Country Pure 45711"/>
    <hyperlink ref="C8" r:id="rId142" display="Maid Rite 75156-17699"/>
    <hyperlink ref="C148" r:id="rId143" display="Tyson 16660100928"/>
    <hyperlink ref="C149" r:id="rId144" display="Tyson 10264350928"/>
    <hyperlink ref="C150" r:id="rId145" display="Tyson 10703020928"/>
    <hyperlink ref="C151" r:id="rId146" display="Tyson 10383500928"/>
    <hyperlink ref="C152" r:id="rId147" display="Tyson 10110260328"/>
    <hyperlink ref="C153" r:id="rId148" display="Tyson 10703620928"/>
    <hyperlink ref="C154" r:id="rId149" display="Tyson 10703040928"/>
    <hyperlink ref="C155" r:id="rId150" display="Tyson 10703120928"/>
    <hyperlink ref="C157" r:id="rId151" display="Tyson 10703320928"/>
    <hyperlink ref="C158" r:id="rId152" display="Tyson 10052100928"/>
    <hyperlink ref="C349" r:id="rId153" display="Cudahy 12033"/>
    <hyperlink ref="C351" r:id="rId154" display="Jennie-O 271106"/>
    <hyperlink ref="C352" r:id="rId155" display="Meisterchef 2551"/>
    <hyperlink ref="C353" r:id="rId156" display="Old Neighborhood 701"/>
    <hyperlink ref="C156" r:id="rId157" display="Tyson 10029400928"/>
    <hyperlink ref="C355" r:id="rId158" display="Highliner Foods 26264"/>
    <hyperlink ref="C356" r:id="rId159" display="Highliner Foods 0189271"/>
    <hyperlink ref="C357" r:id="rId160" display="Highliner Foods 06591"/>
    <hyperlink ref="C359" r:id="rId161" display="Amour 27815-48169"/>
    <hyperlink ref="C360" r:id="rId162" display="Jennie-O 612620"/>
    <hyperlink ref="C362" r:id="rId163" display="Hormel 13507"/>
    <hyperlink ref="C363" r:id="rId164" display="Old Neighborhood 602"/>
    <hyperlink ref="C365" r:id="rId165" display="Tyson 103112"/>
    <hyperlink ref="C366" r:id="rId166" display="Jennie-O 213008"/>
    <hyperlink ref="C367" r:id="rId167" display="Old Neighborhood 579"/>
    <hyperlink ref="C368" r:id="rId168" display="Hormel 40634"/>
    <hyperlink ref="C369" r:id="rId169" display="Jones Dairy Farm 28510"/>
    <hyperlink ref="C370" r:id="rId170" display="Kayem 212"/>
    <hyperlink ref="C371" r:id="rId171" display="Jones  18657"/>
    <hyperlink ref="C372" r:id="rId172" display="Jones  18859"/>
    <hyperlink ref="C373" r:id="rId173" display="Hormel 18362"/>
    <hyperlink ref="C374" r:id="rId174" display="Jennie-O 613810"/>
    <hyperlink ref="C375" r:id="rId175" display="Starkist 514540"/>
    <hyperlink ref="C376" r:id="rId176" display="Jennie-O 846902"/>
    <hyperlink ref="C377" r:id="rId177" display="Old Neighborhood 720"/>
    <hyperlink ref="C379" r:id="rId178" display="Cudahy 12254"/>
    <hyperlink ref="C386" r:id="rId179" display="Par way Tyson 17021"/>
    <hyperlink ref="C415" r:id="rId180" display="Don Pepino 1005"/>
    <hyperlink ref="C417" r:id="rId181" display="Huy Fong Foods"/>
    <hyperlink ref="C423" r:id="rId182" display="Foothill V413-05190"/>
    <hyperlink ref="C428" r:id="rId183" display="Major 90546"/>
    <hyperlink ref="C429" r:id="rId184" display="Campbell 04142"/>
    <hyperlink ref="C433" r:id="rId185" display="The Amazing Chickpea F9030"/>
    <hyperlink ref="C434" r:id="rId186" display="Purevia 91031"/>
    <hyperlink ref="C435" r:id="rId187" display="Kraft 80705"/>
    <hyperlink ref="C447" r:id="rId188" display="Tasty Brands 00801WG"/>
    <hyperlink ref="C473" r:id="rId189" display="Con Agra 77387-12685"/>
    <hyperlink ref="C483" r:id="rId190" display="Con Agra 77387-12671"/>
    <hyperlink ref="C482" r:id="rId191" display="SA Piazza 80550"/>
    <hyperlink ref="C481" r:id="rId192" display="Schwan's 78985"/>
    <hyperlink ref="C485" r:id="rId193" display="Schwan's 78356"/>
    <hyperlink ref="C484" r:id="rId194" display="Schwan's 78368"/>
    <hyperlink ref="C486" r:id="rId195" display="Schwan's 78359"/>
    <hyperlink ref="C487" r:id="rId196" display="Schwan's 78673"/>
    <hyperlink ref="C491" r:id="rId197" display="McCain MCF03761"/>
    <hyperlink ref="C496" r:id="rId198" display="Simplot 10071179032168"/>
    <hyperlink ref="C497" r:id="rId199" display="Simplot 10071179032182"/>
    <hyperlink ref="C494" r:id="rId200" display="McCain 1000004108"/>
    <hyperlink ref="C498" r:id="rId201" display="McCain 1000004309"/>
    <hyperlink ref="C504" r:id="rId202" display="Simplot 10071179280224"/>
    <hyperlink ref="C506" r:id="rId203" display="Simplot 10071179299028"/>
    <hyperlink ref="C507" r:id="rId204" display="Simplot 10071179024361"/>
    <hyperlink ref="C546" r:id="rId205" display="GM 455760000"/>
    <hyperlink ref="C547" r:id="rId206" display="GM 31913000"/>
    <hyperlink ref="C548" r:id="rId207" display="GM 31915000"/>
    <hyperlink ref="C514" r:id="rId208" display="Frito Lay 36098"/>
    <hyperlink ref="C515" r:id="rId209" display="Frito Lay 62984"/>
    <hyperlink ref="C516" r:id="rId210" display="Frito Lay 62933"/>
    <hyperlink ref="C512" r:id="rId211" display="Frito Lay 62984"/>
    <hyperlink ref="C517" r:id="rId212" display="Frito Lay 21910"/>
    <hyperlink ref="C549" r:id="rId213" display="Sunshine 24100-79263"/>
    <hyperlink ref="C552" r:id="rId214" display="GM 31933000"/>
    <hyperlink ref="C525" r:id="rId215" display="Frito Lay 56882"/>
    <hyperlink ref="C519" r:id="rId216" display="Frito Lay 25111"/>
    <hyperlink ref="C522" r:id="rId217" display="Frito Lay 32078"/>
    <hyperlink ref="C523" r:id="rId218" display="Frito Lay 33625"/>
    <hyperlink ref="C524" r:id="rId219" display="Frito Lay 33627"/>
    <hyperlink ref="C526" r:id="rId220" display="Frito Lay 30821"/>
    <hyperlink ref="C527" r:id="rId221" display="Frito Lay 30820"/>
    <hyperlink ref="C554" r:id="rId222" display="Quaker Hill Farm 9535-00003-5"/>
    <hyperlink ref="C556" r:id="rId223" display="Linden 76809-30090"/>
    <hyperlink ref="C557" r:id="rId224" display="Keebler 3010020150"/>
    <hyperlink ref="C558" r:id="rId225" display="Kellogg's 55644"/>
    <hyperlink ref="C564" r:id="rId226" display="Ocean Spray 21992"/>
    <hyperlink ref="C565:C566" r:id="rId227" display="Ocean Spray 23446"/>
    <hyperlink ref="C531" r:id="rId228" display="Frito Lay 36096"/>
    <hyperlink ref="C532" r:id="rId229" display="Frito Lay 62829"/>
    <hyperlink ref="C533" r:id="rId230" display="Frito Lay 31748"/>
    <hyperlink ref="C534" r:id="rId231" display="Frito Lay 49093"/>
    <hyperlink ref="C565" r:id="rId232" display="Betty Crocker, GM 11566000"/>
    <hyperlink ref="C566" r:id="rId233" display="Betty Crocker, GM 29162000"/>
    <hyperlink ref="C567" r:id="rId234" display="Welch's 14498"/>
    <hyperlink ref="C536" r:id="rId235" display="Frito Lay 66689"/>
    <hyperlink ref="C568" r:id="rId236" display="Pepperidge Farm - Campbell's 20648"/>
    <hyperlink ref="C569" r:id="rId237" display="Kellogg's 50689"/>
    <hyperlink ref="C570" r:id="rId238" display="GM 11590"/>
    <hyperlink ref="C571" r:id="rId239" display="Kellogg's 380091612"/>
    <hyperlink ref="C237" r:id="rId240" display="Rich's 65220"/>
    <hyperlink ref="C573" r:id="rId241" display="Kellogg's 38000-90819"/>
    <hyperlink ref="C578" r:id="rId242" display="Campbell's 14396"/>
    <hyperlink ref="C579" r:id="rId243" display="B&amp;G Foods 01566562407 2"/>
    <hyperlink ref="C581" r:id="rId244" display="Popchips 71100"/>
    <hyperlink ref="C582" r:id="rId245" display="Popchips 75500"/>
    <hyperlink ref="C584" r:id="rId246" display="Shearer's Snacks - Vic's 25076"/>
    <hyperlink ref="C585" r:id="rId247" display="Kellogg's 38000-17196"/>
    <hyperlink ref="C586" r:id="rId248" display="Kellogg's 38000-55122"/>
    <hyperlink ref="C587" r:id="rId249" display="Kellogg's 38000-12070"/>
    <hyperlink ref="C588" r:id="rId250" display="Kellogg's 38000-55130"/>
    <hyperlink ref="C589" r:id="rId251" display="J&amp;J 30120"/>
    <hyperlink ref="C539" r:id="rId252" display="Frito Lay 15940"/>
    <hyperlink ref="C540" r:id="rId253" display="Frito Lay 19132"/>
    <hyperlink ref="C591" r:id="rId254" display="Kellogg's 38000-14540"/>
    <hyperlink ref="C592" r:id="rId255" display="Kellogg's 38000-11052"/>
    <hyperlink ref="C593" r:id="rId256" display="Kellogg's 38000-14567"/>
    <hyperlink ref="C541" r:id="rId257" display="Frito Lay 36308"/>
    <hyperlink ref="C595" r:id="rId258" display="Mondelez 00093"/>
    <hyperlink ref="C596" r:id="rId259" display="Barrel O Fun 16662"/>
    <hyperlink ref="C542" r:id="rId260" display="Frito Lay 42537"/>
    <hyperlink ref="C597" r:id="rId261" display="Mission 08613"/>
    <hyperlink ref="C590" r:id="rId262" display="Snyders 87840"/>
    <hyperlink ref="C91" r:id="rId263" display="Con Agra 40333"/>
    <hyperlink ref="C513" r:id="rId264" display="Frito Lay 42578"/>
    <hyperlink ref="C559" r:id="rId265" display="Kellogg's 3010030074"/>
    <hyperlink ref="C560" r:id="rId266" display="Kellogg's 3010038406"/>
    <hyperlink ref="C425" r:id="rId267" display="Major 90410"/>
    <hyperlink ref="C427" r:id="rId268" display="Major 90360"/>
    <hyperlink ref="C426" r:id="rId269" display="Major 90366"/>
    <hyperlink ref="C424" r:id="rId270" display="Major 90416"/>
    <hyperlink ref="C342" r:id="rId271" display="Poland Spring 90452"/>
    <hyperlink ref="C143" r:id="rId272" display="Rich Chicks 1401"/>
    <hyperlink ref="C420" r:id="rId273" display="Stanislaus 71933-12521-4"/>
    <hyperlink ref="C387" r:id="rId274" display="ConAgra Foods 6414463111"/>
    <hyperlink ref="C535" r:id="rId275" display="Frito Lay 67609"/>
    <hyperlink ref="C430" r:id="rId276" display="Campbell's 04145"/>
    <hyperlink ref="C32" r:id="rId277" display="Signature Breads 70005"/>
    <hyperlink ref="C561" r:id="rId278" display="Mondelez 00142"/>
    <hyperlink ref="C21" r:id="rId279" display="Rich's 14010"/>
    <hyperlink ref="C431" r:id="rId280" display="Wowbutter 70770"/>
    <hyperlink ref="C594" r:id="rId281" display="Dakota Gourmet 1211"/>
    <hyperlink ref="C195" r:id="rId282" display="Nestle 12043341"/>
    <hyperlink ref="C421" r:id="rId283" display="Furmano 10463-0"/>
    <hyperlink ref="C240" r:id="rId284" display="Land O'Lakes 39945"/>
    <hyperlink ref="C23" r:id="rId285" display="Tasty Brands 62200"/>
    <hyperlink ref="C226" r:id="rId286" display="Land O'Lakes 59701"/>
    <hyperlink ref="C218" r:id="rId287" display="Land O'Lakes 41749"/>
    <hyperlink ref="C233" r:id="rId288" display="Cargill 41927"/>
    <hyperlink ref="C261" r:id="rId289" display="Ken's 1057B3"/>
    <hyperlink ref="C262" r:id="rId290" display="Ken's 0855"/>
    <hyperlink ref="C263" r:id="rId291" display="Ken's 0808"/>
    <hyperlink ref="C264" r:id="rId292" display="Ken's 827B3"/>
    <hyperlink ref="C265" r:id="rId293" display="Ken's 0858"/>
    <hyperlink ref="C266" r:id="rId294" display="Ken's 788B3"/>
    <hyperlink ref="C267" r:id="rId295" display="Ken's 572B3"/>
    <hyperlink ref="C269" r:id="rId296" display="Ken's 801B3"/>
    <hyperlink ref="C270" r:id="rId297" display="Ken's 031B3"/>
    <hyperlink ref="C272" r:id="rId298" display="Ken's 0708A5"/>
    <hyperlink ref="C274" r:id="rId299" display="Ken's 0608"/>
    <hyperlink ref="C273" r:id="rId300" display="Heinz 78004350"/>
    <hyperlink ref="C276" r:id="rId301" display="Ken's 630B3"/>
    <hyperlink ref="C530" r:id="rId302" display="Frito Lay 22642"/>
    <hyperlink ref="C529" r:id="rId303" display="Frito Lay 66154"/>
    <hyperlink ref="C62" r:id="rId304" display="Pillsbury 100-94562-11111-0"/>
    <hyperlink ref="C141" r:id="rId305" display="Rich Chicks 54409"/>
    <hyperlink ref="C145" r:id="rId306" display="Rich Chicks 43424"/>
    <hyperlink ref="C86" r:id="rId307" display="Kellogg's 3800018574"/>
    <hyperlink ref="C140" r:id="rId308" display="Rich Chicks 54486"/>
    <hyperlink ref="C144" r:id="rId309" display="Rich Chicks 54485"/>
    <hyperlink ref="C93" r:id="rId310" display="Kellogg's 3800092313"/>
    <hyperlink ref="C439" r:id="rId311" display="Sunbutter 19212"/>
    <hyperlink ref="C90" r:id="rId312" display="J&amp;J 4521"/>
    <hyperlink ref="C231" r:id="rId313" display="Cargill 41710"/>
    <hyperlink ref="C477" r:id="rId314" display="Rich's 17015"/>
    <hyperlink ref="C397" r:id="rId315" display="Durkee Mower"/>
    <hyperlink ref="C452" r:id="rId316" display="Yang's 5th Taste 00301-6"/>
    <hyperlink ref="C451" r:id="rId317" display="JTM 5782"/>
    <hyperlink ref="C238" r:id="rId318" display="Tasty Brands 41009"/>
    <hyperlink ref="C63" r:id="rId319" display="Hadley Farms 375IW"/>
    <hyperlink ref="C503" r:id="rId320" display="Idahoan 29700 00313"/>
    <hyperlink ref="C412" r:id="rId321" display="Smucker's 5150021027"/>
    <hyperlink ref="C410" r:id="rId322" display="Smucker's 5150006961"/>
    <hyperlink ref="C24" r:id="rId323" display="BakeCrafters 802"/>
    <hyperlink ref="C393" r:id="rId324" display="Major 83241"/>
    <hyperlink ref="C508" r:id="rId325" display="McCain OIF00215A"/>
    <hyperlink ref="C419" r:id="rId326" display="Stanislaus 71933-12521-4"/>
    <hyperlink ref="C275" r:id="rId327" display="Ken's 789B3"/>
    <hyperlink ref="C7" r:id="rId328" display="Old Neighborhood 885"/>
    <hyperlink ref="C414" r:id="rId329" display="Red Gold RPKNA99"/>
    <hyperlink ref="C495" r:id="rId330" display="McCain MCX04717"/>
    <hyperlink ref="C538" r:id="rId331" display="Frito Lay 30900-4"/>
    <hyperlink ref="C329" r:id="rId332" display="Envy"/>
    <hyperlink ref="C330" r:id="rId333" display="Envy 2008"/>
    <hyperlink ref="C331" r:id="rId334" display="Envy 2015"/>
    <hyperlink ref="C332" r:id="rId335" display="Envy"/>
    <hyperlink ref="C333" r:id="rId336" display="Envy 2022"/>
    <hyperlink ref="C583" r:id="rId337" display="Popchips 77700"/>
    <hyperlink ref="C84" r:id="rId338" display="Dewaffelbaker 679844106354"/>
    <hyperlink ref="C85" r:id="rId339" display="Dewaffelbaker 679844106287"/>
    <hyperlink ref="C136" r:id="rId340" display="International Food Solutions 72001"/>
    <hyperlink ref="C134" r:id="rId341" display="International Food Solutions 72003"/>
    <hyperlink ref="C114" r:id="rId342" display="GM  14883000"/>
    <hyperlink ref="C115" r:id="rId343" display="GM  14886000"/>
    <hyperlink ref="C116" r:id="rId344" display="GM  14885000"/>
    <hyperlink ref="C117" r:id="rId345" display="GM 17262000"/>
    <hyperlink ref="C147" r:id="rId346" display="Advance Pierre 2417"/>
    <hyperlink ref="C56" r:id="rId347" display="SuperBakery 7506"/>
    <hyperlink ref="C57" r:id="rId348" display="SuperBakery 7507"/>
    <hyperlink ref="C160" r:id="rId349" display="Diamond Crystal 70809"/>
    <hyperlink ref="C194" r:id="rId350" display="Diamond Crystal 85837"/>
    <hyperlink ref="C518" r:id="rId351" display="Frito Lay 09598"/>
    <hyperlink ref="C520" r:id="rId352" display="Frito Lay 25115"/>
    <hyperlink ref="C521" r:id="rId353" display="Frito Lay 25113"/>
    <hyperlink ref="C537" r:id="rId354" display="Frito Lay 30921"/>
    <hyperlink ref="C39" r:id="rId355" display="Bakecrafter 3474"/>
    <hyperlink ref="C33" r:id="rId356" display="BakeCrafter 453"/>
    <hyperlink ref="C40" r:id="rId357" display="Bakecrafter 4062"/>
    <hyperlink ref="C389" r:id="rId358" display="Major 81501"/>
    <hyperlink ref="C391" r:id="rId359" display="Major 81901"/>
    <hyperlink ref="C553" r:id="rId360" display="Cape Cod 11765"/>
    <hyperlink ref="C36" r:id="rId361" display="Homestead 375"/>
    <hyperlink ref="C37" r:id="rId362" display="Bakecrafter 4067"/>
    <hyperlink ref="C139" r:id="rId363" display="Rich Chicks 54463"/>
    <hyperlink ref="C122" r:id="rId364" display="Pepsico 31971"/>
    <hyperlink ref="C94" r:id="rId365" display="Kellogg's 3800092315"/>
    <hyperlink ref="C97" r:id="rId366" display="Arlington Valley 53363 00001"/>
    <hyperlink ref="C96" r:id="rId367" display="Arlington Valley 53363 00003"/>
    <hyperlink ref="C95" r:id="rId368" display="Arlington Valley 53363 00002"/>
    <hyperlink ref="C49" r:id="rId369" display="GM 127852000"/>
    <hyperlink ref="C61" r:id="rId370" display="Hadley Farms 805IW"/>
    <hyperlink ref="C71" r:id="rId371" display="BakeCrafter 449"/>
    <hyperlink ref="C72" r:id="rId372" display="GM 18000-37309"/>
    <hyperlink ref="C450" r:id="rId373" display="Barilla 1000-013342"/>
    <hyperlink ref="C488" r:id="rId374" display="SA Piazza 20211"/>
    <hyperlink ref="C478" r:id="rId375" display="Tasty Brands 53206"/>
    <hyperlink ref="C408" r:id="rId376" display="BakeCrafter 6659"/>
    <hyperlink ref="C409" r:id="rId377" display="Integrated 134000"/>
    <hyperlink ref="C406" r:id="rId378" display="Bakecrafter 6648"/>
    <hyperlink ref="C407" r:id="rId379" display="Bakecrafter 6654"/>
    <hyperlink ref="C345" r:id="rId380" display="Glacier Valley"/>
    <hyperlink ref="C580" r:id="rId381" display="Popchips 72200"/>
    <hyperlink ref="C577" r:id="rId382" display="Campbell's 18105"/>
    <hyperlink ref="C47" r:id="rId383" display="Harbar 68860205"/>
    <hyperlink ref="C45" r:id="rId384" display="Harbar 20605053"/>
    <hyperlink ref="C43" r:id="rId385" display="Harbar 21005054"/>
    <hyperlink ref="C42" r:id="rId386" display="Father Sam's 96001"/>
    <hyperlink ref="C44" r:id="rId387" display="Father Sam's 96003"/>
    <hyperlink ref="C46" r:id="rId388" display="Father Sam's 96002"/>
    <hyperlink ref="C87" r:id="rId389" display="Bakecrafter 1475"/>
    <hyperlink ref="C126" r:id="rId390" display="Gold Kist 7516"/>
    <hyperlink ref="C127" r:id="rId391" display="Gold Kist 615300"/>
    <hyperlink ref="C128" r:id="rId392" display="Gold Kist 7518"/>
    <hyperlink ref="C130" r:id="rId393" display="Gold Kist 110452"/>
    <hyperlink ref="C166" r:id="rId394" display="Diamond Crystal 70825"/>
    <hyperlink ref="C169" r:id="rId395" display="Heinz 00130005155000"/>
    <hyperlink ref="C167" r:id="rId396" display="Heinz 512900-78000063"/>
    <hyperlink ref="C168" r:id="rId397" display="Heinz 003080-78000012"/>
    <hyperlink ref="C170" r:id="rId398" display="Heinz 984800-78000108"/>
    <hyperlink ref="C174" r:id="rId399" display="Ken's 0892"/>
    <hyperlink ref="C173" r:id="rId400" display="Admiration 600441"/>
    <hyperlink ref="C185" r:id="rId401" display="Diamond Crystal 70808"/>
    <hyperlink ref="C190" r:id="rId402" display="KC Masterpiece 74609-05418"/>
    <hyperlink ref="C188" r:id="rId403" display="Red Gold REDSC99"/>
    <hyperlink ref="C187" r:id="rId404" display="Red Gold"/>
    <hyperlink ref="C199" r:id="rId405" display="Ken's 0740"/>
    <hyperlink ref="C172" r:id="rId406" display="Ken's 0898"/>
    <hyperlink ref="C189" r:id="rId407" display="Ken's 1055"/>
    <hyperlink ref="C499" r:id="rId408" display="McCain MFC05074"/>
    <hyperlink ref="C245" r:id="rId409" display="Rich's 02559"/>
    <hyperlink ref="C457" r:id="rId410" display="Schreiber 34415"/>
    <hyperlink ref="C458" r:id="rId411" display="Tasty Brands 00837WG"/>
    <hyperlink ref="C460" r:id="rId412" display="Ben's Original 10054800424198"/>
    <hyperlink ref="C456" r:id="rId413" display="Barilla 1000-013339"/>
    <hyperlink ref="C459" r:id="rId414" display="Tasty Brands 41837"/>
    <hyperlink ref="C465" r:id="rId415" display="Dakota Growers 92021"/>
    <hyperlink ref="C471" r:id="rId416" display="Tasty Brands 00830WG"/>
    <hyperlink ref="C462" r:id="rId417" display="Ben's Original 054800423682"/>
    <hyperlink ref="C464" r:id="rId418" display="Ben's Original 10054800424211"/>
    <hyperlink ref="C468" r:id="rId419" display="Dakota Growers 91322"/>
    <hyperlink ref="C467" r:id="rId420" display="Barilla 1000-013341"/>
    <hyperlink ref="C470" r:id="rId421" display="Barilla 1000-013340"/>
    <hyperlink ref="C463" r:id="rId422" display="Producer's"/>
    <hyperlink ref="C381" r:id="rId423" display="Morningstar Farms 28989-49938"/>
    <hyperlink ref="C361" r:id="rId424" display="Hormel 23941"/>
    <hyperlink ref="C364" r:id="rId425" display="Margarita 5220106"/>
    <hyperlink ref="C350" r:id="rId426" display="Smithfield 15984"/>
    <hyperlink ref="C18" r:id="rId427" display="Bakecrafter 869"/>
    <hyperlink ref="C131" r:id="rId428" display="Gold Kist 625300"/>
    <hyperlink ref="C58" r:id="rId429" display="SuperBakery 7502"/>
    <hyperlink ref="C453" r:id="rId430" display="Tasty Brands 00825WG"/>
    <hyperlink ref="C120" r:id="rId431" display="Rockin Ola 8004223 "/>
    <hyperlink ref="C480" r:id="rId432" display="Rich's 65335"/>
    <hyperlink ref="C489" r:id="rId433" display="SA Piazza 20311"/>
    <hyperlink ref="C125" r:id="rId434" display="Gold Kist 7517"/>
    <hyperlink ref="C142" r:id="rId435" display="Rich Chicks 99403"/>
    <hyperlink ref="C4" r:id="rId436" display="75156-03320"/>
    <hyperlink ref="C5" r:id="rId437" display="75156-03330"/>
    <hyperlink ref="C11" r:id="rId438" display="75156-04675"/>
    <hyperlink ref="C10" r:id="rId439" display="5049CE"/>
    <hyperlink ref="C9" r:id="rId440" display="5249CE"/>
    <hyperlink ref="C343" r:id="rId441" display="Nestle 68274-32228"/>
    <hyperlink ref="C89" r:id="rId442" display="Ruiz 86969"/>
    <hyperlink ref="C441" r:id="rId443" display="Ruiz 40818"/>
    <hyperlink ref="C385" r:id="rId444" display="Schwan's 60585"/>
    <hyperlink ref="C281" r:id="rId445" display="National Food Group A1410"/>
    <hyperlink ref="C282" r:id="rId446" display="National Food Group A1490"/>
    <hyperlink ref="C280" r:id="rId447" display="National Food Group A3500"/>
    <hyperlink ref="C283" r:id="rId448" display="National Food Group A3700"/>
    <hyperlink ref="C17" r:id="rId449" display="BakeCrafter 4005"/>
    <hyperlink ref="C28" r:id="rId450" display="GM 31529"/>
    <hyperlink ref="C29" r:id="rId451" display="Pioneer 212665"/>
    <hyperlink ref="C31" r:id="rId452" display="Bimbo 921200-71156"/>
    <hyperlink ref="C413" r:id="rId453" display="Furmano's Conte 10335"/>
    <hyperlink ref="C416" r:id="rId454" display="Red Gold REDIL99"/>
    <hyperlink ref="C509" r:id="rId455" display="McCain OIF00024A"/>
    <hyperlink ref="C500" r:id="rId456" display="McCain MCF04712"/>
    <hyperlink ref="C492" r:id="rId457" display="McCain 1000007470"/>
    <hyperlink ref="C493" r:id="rId458" display="McCain MCF03762"/>
    <hyperlink ref="C129" r:id="rId459" display="Gold Kist 665400"/>
    <hyperlink ref="C171" r:id="rId460" display="Heinz  10013000516706"/>
    <hyperlink ref="C502" r:id="rId461" display="McCain MCF03927"/>
    <hyperlink ref="C293" r:id="rId462" display="National Food Group 615789"/>
    <hyperlink ref="C321" r:id="rId463" display="Lindy's Homemade, LLC CHI0458"/>
    <hyperlink ref="C322" r:id="rId464" display="Lindy's Homemade, LLC STR0298"/>
    <hyperlink ref="C320" r:id="rId465" display="Lindy's Homemade, LLC CHI0458"/>
    <hyperlink ref="C30" r:id="rId466" display="GM 112317000"/>
    <hyperlink ref="C575" r:id="rId467" display="National Food Group B60480"/>
    <hyperlink ref="C576" r:id="rId468" display="Kellogg's 38000-59772"/>
    <hyperlink ref="C479" r:id="rId469" display="Schwan's 78637"/>
    <hyperlink ref="C432" r:id="rId470" display="Splenda 19098-20004"/>
    <hyperlink ref="C241" r:id="rId471" display="Barfresh TGPCY48"/>
    <hyperlink ref="C242" r:id="rId472" display="Barfresh TGSBY48"/>
    <hyperlink ref="C476" r:id="rId473" display="SA Piazza 11008"/>
    <hyperlink ref="C27" r:id="rId474" display="Pioneer 212665"/>
    <hyperlink ref="C390" r:id="rId475" display="Conestoga 99486"/>
    <hyperlink ref="C392" r:id="rId476" display="Conestoga 99488"/>
    <hyperlink ref="C394" r:id="rId477" display="Conestoga 212644"/>
    <hyperlink ref="C193" r:id="rId478" display="Franks 82163"/>
  </hyperlinks>
  <printOptions/>
  <pageMargins left="0.45" right="0.45" top="0.5" bottom="0.5" header="0.3" footer="0.3"/>
  <pageSetup fitToHeight="0" fitToWidth="1" horizontalDpi="300" verticalDpi="300" orientation="landscape" paperSize="5" scale="37" r:id="rId479"/>
  <headerFooter>
    <oddFooter>&amp;L&amp;14&amp;K000000Page &amp;P</oddFooter>
  </headerFooter>
  <rowBreaks count="1" manualBreakCount="1">
    <brk id="6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Y7"/>
  <sheetViews>
    <sheetView showZeros="0" zoomScale="70" zoomScaleNormal="70" zoomScalePageLayoutView="0" workbookViewId="0" topLeftCell="A1">
      <selection activeCell="I7" sqref="I7"/>
    </sheetView>
  </sheetViews>
  <sheetFormatPr defaultColWidth="0" defaultRowHeight="0" customHeight="1" zeroHeight="1" outlineLevelCol="1"/>
  <cols>
    <col min="1" max="1" width="8.88671875" style="78" customWidth="1"/>
    <col min="2" max="2" width="52.3359375" style="78" customWidth="1"/>
    <col min="3" max="3" width="18.21484375" style="79" customWidth="1"/>
    <col min="4" max="4" width="18.21484375" style="78" customWidth="1" outlineLevel="1"/>
    <col min="5" max="7" width="12.10546875" style="80" customWidth="1" outlineLevel="1"/>
    <col min="8" max="8" width="17.4453125" style="78" customWidth="1"/>
    <col min="9" max="9" width="19.10546875" style="79" customWidth="1"/>
    <col min="10" max="10" width="15.4453125" style="78" customWidth="1"/>
    <col min="11" max="11" width="15.4453125" style="81" customWidth="1"/>
    <col min="12" max="15" width="15.6640625" style="78" customWidth="1"/>
    <col min="16" max="16" width="23.3359375" style="78" customWidth="1"/>
    <col min="17" max="19" width="15.6640625" style="78" customWidth="1"/>
    <col min="20" max="20" width="15.10546875" style="78" customWidth="1"/>
    <col min="21" max="21" width="16.21484375" style="78" customWidth="1"/>
    <col min="22" max="22" width="15.77734375" style="78" customWidth="1"/>
    <col min="23" max="24" width="15.77734375" style="78" customWidth="1" outlineLevel="1"/>
    <col min="25" max="25" width="0.88671875" style="41" customWidth="1"/>
    <col min="26" max="16384" width="7.10546875" style="42" hidden="1" customWidth="1"/>
  </cols>
  <sheetData>
    <row r="1" spans="1:24" ht="51" customHeight="1">
      <c r="A1" s="520" t="s">
        <v>1460</v>
      </c>
      <c r="B1" s="520" t="s">
        <v>6</v>
      </c>
      <c r="C1" s="520" t="s">
        <v>1461</v>
      </c>
      <c r="D1" s="520" t="s">
        <v>4</v>
      </c>
      <c r="E1" s="518" t="s">
        <v>1462</v>
      </c>
      <c r="F1" s="518" t="s">
        <v>1463</v>
      </c>
      <c r="G1" s="518" t="s">
        <v>1464</v>
      </c>
      <c r="H1" s="519" t="s">
        <v>1465</v>
      </c>
      <c r="I1" s="519" t="s">
        <v>1466</v>
      </c>
      <c r="J1" s="515" t="s">
        <v>1467</v>
      </c>
      <c r="K1" s="515" t="s">
        <v>1468</v>
      </c>
      <c r="L1" s="517" t="s">
        <v>1469</v>
      </c>
      <c r="M1" s="517"/>
      <c r="N1" s="517"/>
      <c r="O1" s="517"/>
      <c r="P1" s="517"/>
      <c r="Q1" s="517"/>
      <c r="R1" s="517"/>
      <c r="S1" s="517"/>
      <c r="T1" s="516" t="s">
        <v>1470</v>
      </c>
      <c r="U1" s="516" t="s">
        <v>1471</v>
      </c>
      <c r="V1" s="516" t="s">
        <v>1472</v>
      </c>
      <c r="W1" s="516" t="s">
        <v>1473</v>
      </c>
      <c r="X1" s="513" t="s">
        <v>1474</v>
      </c>
    </row>
    <row r="2" spans="1:24" ht="66" customHeight="1">
      <c r="A2" s="520"/>
      <c r="B2" s="520"/>
      <c r="C2" s="520"/>
      <c r="D2" s="520"/>
      <c r="E2" s="518"/>
      <c r="F2" s="518"/>
      <c r="G2" s="518"/>
      <c r="H2" s="519"/>
      <c r="I2" s="519"/>
      <c r="J2" s="515"/>
      <c r="K2" s="515"/>
      <c r="L2" s="43" t="s">
        <v>1475</v>
      </c>
      <c r="M2" s="44" t="s">
        <v>1476</v>
      </c>
      <c r="N2" s="43" t="s">
        <v>1477</v>
      </c>
      <c r="O2" s="45" t="s">
        <v>1478</v>
      </c>
      <c r="P2" s="45" t="s">
        <v>1479</v>
      </c>
      <c r="Q2" s="46" t="s">
        <v>1480</v>
      </c>
      <c r="R2" s="47" t="s">
        <v>1481</v>
      </c>
      <c r="S2" s="43" t="s">
        <v>1482</v>
      </c>
      <c r="T2" s="516"/>
      <c r="U2" s="516"/>
      <c r="V2" s="516"/>
      <c r="W2" s="516"/>
      <c r="X2" s="514"/>
    </row>
    <row r="3" spans="1:25" ht="51" customHeight="1">
      <c r="A3" s="48">
        <v>1</v>
      </c>
      <c r="B3" s="49" t="s">
        <v>23</v>
      </c>
      <c r="C3" s="50" t="s">
        <v>1483</v>
      </c>
      <c r="D3" s="48" t="s">
        <v>25</v>
      </c>
      <c r="E3" s="51">
        <v>619</v>
      </c>
      <c r="F3" s="51"/>
      <c r="G3" s="51">
        <f>SUM(E3:F3)</f>
        <v>619</v>
      </c>
      <c r="H3" s="52" t="s">
        <v>1484</v>
      </c>
      <c r="I3" s="53" t="s">
        <v>1485</v>
      </c>
      <c r="J3" s="54">
        <v>143.03</v>
      </c>
      <c r="K3" s="54">
        <v>2</v>
      </c>
      <c r="L3" s="55">
        <v>30</v>
      </c>
      <c r="M3" s="56">
        <v>192</v>
      </c>
      <c r="N3" s="55">
        <v>2.5</v>
      </c>
      <c r="O3" s="57">
        <v>100154</v>
      </c>
      <c r="P3" s="58" t="s">
        <v>1486</v>
      </c>
      <c r="Q3" s="59">
        <v>37.58</v>
      </c>
      <c r="R3" s="59">
        <v>2.8369</v>
      </c>
      <c r="S3" s="55">
        <v>106.61</v>
      </c>
      <c r="T3" s="60">
        <f>U3*G3</f>
        <v>22543.98</v>
      </c>
      <c r="U3" s="60">
        <f>J3-S3</f>
        <v>36.42</v>
      </c>
      <c r="V3" s="61">
        <f>IF(M3&gt;0,U3/M3,"")</f>
        <v>0.1896875</v>
      </c>
      <c r="W3" s="60">
        <f>'Thurston Foods Inc.'!N$622</f>
        <v>4.98</v>
      </c>
      <c r="X3" s="61">
        <f>(W3+U3)/M3</f>
        <v>0.21562500000000004</v>
      </c>
      <c r="Y3" s="62"/>
    </row>
    <row r="4" spans="1:25" s="76" customFormat="1" ht="51" customHeight="1">
      <c r="A4" s="63">
        <v>2</v>
      </c>
      <c r="B4" s="64" t="s">
        <v>1487</v>
      </c>
      <c r="C4" s="65" t="s">
        <v>1488</v>
      </c>
      <c r="D4" s="66" t="s">
        <v>33</v>
      </c>
      <c r="E4" s="67">
        <v>1096</v>
      </c>
      <c r="F4" s="67">
        <v>20</v>
      </c>
      <c r="G4" s="67">
        <f>SUM(E4:F4)</f>
        <v>1116</v>
      </c>
      <c r="H4" s="68" t="s">
        <v>1489</v>
      </c>
      <c r="I4" s="69" t="s">
        <v>1490</v>
      </c>
      <c r="J4" s="70">
        <v>122.74</v>
      </c>
      <c r="K4" s="70">
        <v>2</v>
      </c>
      <c r="L4" s="71">
        <v>30</v>
      </c>
      <c r="M4" s="72">
        <v>178</v>
      </c>
      <c r="N4" s="71">
        <v>2.7</v>
      </c>
      <c r="O4" s="63">
        <v>100154</v>
      </c>
      <c r="P4" s="13" t="s">
        <v>1486</v>
      </c>
      <c r="Q4" s="73">
        <v>30.15</v>
      </c>
      <c r="R4" s="73">
        <v>2.8369</v>
      </c>
      <c r="S4" s="71">
        <v>85.54</v>
      </c>
      <c r="T4" s="74">
        <f>U4*G4</f>
        <v>41515.19999999999</v>
      </c>
      <c r="U4" s="74">
        <f>J4-S4</f>
        <v>37.19999999999999</v>
      </c>
      <c r="V4" s="75">
        <f>IF(M4&gt;0,U4/M4,"")</f>
        <v>0.20898876404494376</v>
      </c>
      <c r="W4" s="74">
        <f>'Thurston Foods Inc.'!N$622</f>
        <v>4.98</v>
      </c>
      <c r="X4" s="75">
        <f>(W4+U4)/M4</f>
        <v>0.23696629213483142</v>
      </c>
      <c r="Y4" s="62"/>
    </row>
    <row r="5" spans="1:25" s="76" customFormat="1" ht="51" customHeight="1">
      <c r="A5" s="57">
        <v>3</v>
      </c>
      <c r="B5" s="77" t="s">
        <v>1491</v>
      </c>
      <c r="C5" s="50" t="s">
        <v>1492</v>
      </c>
      <c r="D5" s="48" t="s">
        <v>33</v>
      </c>
      <c r="E5" s="51">
        <v>1551</v>
      </c>
      <c r="F5" s="51">
        <v>20</v>
      </c>
      <c r="G5" s="51">
        <f>SUM(E5:F5)</f>
        <v>1571</v>
      </c>
      <c r="H5" s="52" t="s">
        <v>1493</v>
      </c>
      <c r="I5" s="53" t="s">
        <v>1494</v>
      </c>
      <c r="J5" s="54">
        <v>162.28</v>
      </c>
      <c r="K5" s="54">
        <v>3</v>
      </c>
      <c r="L5" s="55">
        <v>30</v>
      </c>
      <c r="M5" s="56">
        <v>160</v>
      </c>
      <c r="N5" s="55">
        <v>3</v>
      </c>
      <c r="O5" s="57">
        <v>100154</v>
      </c>
      <c r="P5" s="58" t="s">
        <v>1486</v>
      </c>
      <c r="Q5" s="59">
        <v>44.62</v>
      </c>
      <c r="R5" s="59">
        <v>2.8369</v>
      </c>
      <c r="S5" s="55">
        <v>126.58</v>
      </c>
      <c r="T5" s="60">
        <v>26418.000000000004</v>
      </c>
      <c r="U5" s="60">
        <v>35.7</v>
      </c>
      <c r="V5" s="61">
        <v>0.22312500000000002</v>
      </c>
      <c r="W5" s="60">
        <f>'Thurston Foods Inc.'!N$622</f>
        <v>4.98</v>
      </c>
      <c r="X5" s="61">
        <v>0.22312500000000002</v>
      </c>
      <c r="Y5" s="62"/>
    </row>
    <row r="6" spans="1:25" s="76" customFormat="1" ht="51" customHeight="1">
      <c r="A6" s="63">
        <v>4</v>
      </c>
      <c r="B6" s="64" t="s">
        <v>1495</v>
      </c>
      <c r="C6" s="65" t="s">
        <v>1496</v>
      </c>
      <c r="D6" s="66" t="s">
        <v>33</v>
      </c>
      <c r="E6" s="67">
        <v>752</v>
      </c>
      <c r="F6" s="67">
        <v>40</v>
      </c>
      <c r="G6" s="67">
        <f>SUM(E6:F6)</f>
        <v>792</v>
      </c>
      <c r="H6" s="68" t="s">
        <v>1493</v>
      </c>
      <c r="I6" s="69" t="s">
        <v>1497</v>
      </c>
      <c r="J6" s="70">
        <v>162.28</v>
      </c>
      <c r="K6" s="70">
        <v>3</v>
      </c>
      <c r="L6" s="71">
        <v>30</v>
      </c>
      <c r="M6" s="72">
        <v>160</v>
      </c>
      <c r="N6" s="71">
        <v>3</v>
      </c>
      <c r="O6" s="63">
        <v>100154</v>
      </c>
      <c r="P6" s="13" t="s">
        <v>1486</v>
      </c>
      <c r="Q6" s="73">
        <v>44.62</v>
      </c>
      <c r="R6" s="73">
        <v>2.8369</v>
      </c>
      <c r="S6" s="71">
        <v>126.58</v>
      </c>
      <c r="T6" s="74">
        <f>U6*G6</f>
        <v>28274.4</v>
      </c>
      <c r="U6" s="74">
        <f>J6-S6</f>
        <v>35.7</v>
      </c>
      <c r="V6" s="75">
        <f>IF(M6&gt;0,U6/M6,"")</f>
        <v>0.22312500000000002</v>
      </c>
      <c r="W6" s="74">
        <f>'Thurston Foods Inc.'!N$622</f>
        <v>4.98</v>
      </c>
      <c r="X6" s="75">
        <f>(W6+U6)/M6</f>
        <v>0.25425000000000003</v>
      </c>
      <c r="Y6" s="62"/>
    </row>
    <row r="7" spans="1:25" s="76" customFormat="1" ht="51" customHeight="1">
      <c r="A7" s="57">
        <v>5</v>
      </c>
      <c r="B7" s="77" t="s">
        <v>35</v>
      </c>
      <c r="C7" s="50" t="s">
        <v>1498</v>
      </c>
      <c r="D7" s="48" t="s">
        <v>25</v>
      </c>
      <c r="E7" s="51">
        <v>1358</v>
      </c>
      <c r="F7" s="51">
        <v>102</v>
      </c>
      <c r="G7" s="51">
        <f>SUM(E7:F7)</f>
        <v>1460</v>
      </c>
      <c r="H7" s="52" t="s">
        <v>1484</v>
      </c>
      <c r="I7" s="53" t="s">
        <v>1499</v>
      </c>
      <c r="J7" s="54">
        <v>128.89</v>
      </c>
      <c r="K7" s="54">
        <v>2</v>
      </c>
      <c r="L7" s="55">
        <v>30</v>
      </c>
      <c r="M7" s="56">
        <v>177.12</v>
      </c>
      <c r="N7" s="55">
        <v>2.71</v>
      </c>
      <c r="O7" s="57">
        <v>100154</v>
      </c>
      <c r="P7" s="58" t="s">
        <v>1486</v>
      </c>
      <c r="Q7" s="59">
        <v>31.89</v>
      </c>
      <c r="R7" s="59">
        <v>2.837</v>
      </c>
      <c r="S7" s="55">
        <v>90.47</v>
      </c>
      <c r="T7" s="60">
        <f>U7*G7</f>
        <v>56093.19999999998</v>
      </c>
      <c r="U7" s="60">
        <f>J7-S7</f>
        <v>38.41999999999999</v>
      </c>
      <c r="V7" s="61">
        <f>IF(M7&gt;0,U7/M7,"")</f>
        <v>0.21691508581752478</v>
      </c>
      <c r="W7" s="60">
        <f>'Thurston Foods Inc.'!N$622</f>
        <v>4.98</v>
      </c>
      <c r="X7" s="61">
        <f>(W7+U7)/M7</f>
        <v>0.24503161698283643</v>
      </c>
      <c r="Y7" s="62"/>
    </row>
  </sheetData>
  <sheetProtection sheet="1" objects="1" scenarios="1"/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X1:X2"/>
    <mergeCell ref="J1:J2"/>
    <mergeCell ref="K1:K2"/>
    <mergeCell ref="T1:T2"/>
    <mergeCell ref="U1:U2"/>
    <mergeCell ref="V1:V2"/>
    <mergeCell ref="W1:W2"/>
    <mergeCell ref="L1:S1"/>
  </mergeCells>
  <conditionalFormatting sqref="A1:E2 H1:V2 A3">
    <cfRule type="expression" priority="24" dxfId="552">
      <formula>CELL("protect",A1)=0</formula>
    </cfRule>
  </conditionalFormatting>
  <conditionalFormatting sqref="F1:F2">
    <cfRule type="expression" priority="23" dxfId="552">
      <formula>CELL("protect",F1)=0</formula>
    </cfRule>
  </conditionalFormatting>
  <conditionalFormatting sqref="G1:G2">
    <cfRule type="expression" priority="22" dxfId="552">
      <formula>CELL("protect",G1)=0</formula>
    </cfRule>
  </conditionalFormatting>
  <conditionalFormatting sqref="B3 H3 D3:E3 J3:V3">
    <cfRule type="expression" priority="21" dxfId="552">
      <formula>CELL("protect",B3)=0</formula>
    </cfRule>
  </conditionalFormatting>
  <conditionalFormatting sqref="F3">
    <cfRule type="expression" priority="20" dxfId="552">
      <formula>CELL("protect",F3)=0</formula>
    </cfRule>
  </conditionalFormatting>
  <conditionalFormatting sqref="G3">
    <cfRule type="expression" priority="19" dxfId="552">
      <formula>CELL("protect",G3)=0</formula>
    </cfRule>
  </conditionalFormatting>
  <conditionalFormatting sqref="A7:B7 H7 D7:E7 J7:V7">
    <cfRule type="expression" priority="18" dxfId="552">
      <formula>CELL("protect",A7)=0</formula>
    </cfRule>
  </conditionalFormatting>
  <conditionalFormatting sqref="F7">
    <cfRule type="expression" priority="17" dxfId="552">
      <formula>CELL("protect",F7)=0</formula>
    </cfRule>
  </conditionalFormatting>
  <conditionalFormatting sqref="G7">
    <cfRule type="expression" priority="16" dxfId="552">
      <formula>CELL("protect",G7)=0</formula>
    </cfRule>
  </conditionalFormatting>
  <conditionalFormatting sqref="C3">
    <cfRule type="expression" priority="15" dxfId="552">
      <formula>CELL("protect",C3)=0</formula>
    </cfRule>
  </conditionalFormatting>
  <conditionalFormatting sqref="C7">
    <cfRule type="expression" priority="14" dxfId="552">
      <formula>CELL("protect",C7)=0</formula>
    </cfRule>
  </conditionalFormatting>
  <conditionalFormatting sqref="I3">
    <cfRule type="expression" priority="13" dxfId="552">
      <formula>CELL("protect",I3)=0</formula>
    </cfRule>
  </conditionalFormatting>
  <conditionalFormatting sqref="I7">
    <cfRule type="expression" priority="12" dxfId="552">
      <formula>CELL("protect",I7)=0</formula>
    </cfRule>
  </conditionalFormatting>
  <conditionalFormatting sqref="A4:E4 H4:V4">
    <cfRule type="expression" priority="11" dxfId="552">
      <formula>CELL("protect",A4)=0</formula>
    </cfRule>
  </conditionalFormatting>
  <conditionalFormatting sqref="G4">
    <cfRule type="expression" priority="10" dxfId="552">
      <formula>CELL("protect",G4)=0</formula>
    </cfRule>
  </conditionalFormatting>
  <conditionalFormatting sqref="F4">
    <cfRule type="expression" priority="9" dxfId="552">
      <formula>CELL("protect",F4)=0</formula>
    </cfRule>
  </conditionalFormatting>
  <conditionalFormatting sqref="A6:E6 H6:V6">
    <cfRule type="expression" priority="8" dxfId="552">
      <formula>CELL("protect",A6)=0</formula>
    </cfRule>
  </conditionalFormatting>
  <conditionalFormatting sqref="G6">
    <cfRule type="expression" priority="7" dxfId="552">
      <formula>CELL("protect",G6)=0</formula>
    </cfRule>
  </conditionalFormatting>
  <conditionalFormatting sqref="F6">
    <cfRule type="expression" priority="6" dxfId="552">
      <formula>CELL("protect",F6)=0</formula>
    </cfRule>
  </conditionalFormatting>
  <conditionalFormatting sqref="A5:B5 H5 D5:E5 J5:V5">
    <cfRule type="expression" priority="5" dxfId="552">
      <formula>CELL("protect",A5)=0</formula>
    </cfRule>
  </conditionalFormatting>
  <conditionalFormatting sqref="F5">
    <cfRule type="expression" priority="4" dxfId="552">
      <formula>CELL("protect",F5)=0</formula>
    </cfRule>
  </conditionalFormatting>
  <conditionalFormatting sqref="G5">
    <cfRule type="expression" priority="3" dxfId="552">
      <formula>CELL("protect",G5)=0</formula>
    </cfRule>
  </conditionalFormatting>
  <conditionalFormatting sqref="C5">
    <cfRule type="expression" priority="2" dxfId="552">
      <formula>CELL("protect",C5)=0</formula>
    </cfRule>
  </conditionalFormatting>
  <conditionalFormatting sqref="I5">
    <cfRule type="expression" priority="1" dxfId="552">
      <formula>CELL("protect",I5)=0</formula>
    </cfRule>
  </conditionalFormatting>
  <dataValidations count="1">
    <dataValidation type="decimal" operator="greaterThanOrEqual" allowBlank="1" showInputMessage="1" showErrorMessage="1" errorTitle="Error" error="Please enter a numerical value for this cell." sqref="Q3:S7 J3:N7">
      <formula1>0</formula1>
    </dataValidation>
  </dataValidations>
  <hyperlinks>
    <hyperlink ref="C3" r:id="rId1" display="JTM CP5049"/>
    <hyperlink ref="C7" r:id="rId2" display="JTM CP5249"/>
    <hyperlink ref="I3" r:id="rId3" display="5049CE"/>
    <hyperlink ref="I7" r:id="rId4" display="5249CE"/>
    <hyperlink ref="C4" r:id="rId5" display="Maid Rite 75156-94675"/>
    <hyperlink ref="I4" r:id="rId6" display="75156-04675"/>
    <hyperlink ref="C6" r:id="rId7" display="Maid Rite 75156-93330"/>
    <hyperlink ref="I6" r:id="rId8" display="75156-03330"/>
    <hyperlink ref="C5" r:id="rId9" display="Maid Rite 75156-93320"/>
    <hyperlink ref="I5" r:id="rId10" display="75156-03320"/>
  </hyperlinks>
  <printOptions horizontalCentered="1"/>
  <pageMargins left="0.25" right="0.25" top="0.75" bottom="0.75" header="0.3" footer="0.3"/>
  <pageSetup fitToHeight="0" fitToWidth="1" horizontalDpi="600" verticalDpi="600" orientation="landscape" paperSize="5" scale="34" r:id="rId11"/>
  <headerFooter>
    <oddHeader xml:space="preserve">&amp;L&amp;18&amp;K000000        MSBG FFS Survey - 2022 </oddHeader>
    <oddFooter>&amp;L&amp;16Page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Goossens</dc:creator>
  <cp:keywords/>
  <dc:description/>
  <cp:lastModifiedBy>Tim Goossens</cp:lastModifiedBy>
  <cp:lastPrinted>2022-03-02T14:13:40Z</cp:lastPrinted>
  <dcterms:created xsi:type="dcterms:W3CDTF">2022-02-17T20:19:33Z</dcterms:created>
  <dcterms:modified xsi:type="dcterms:W3CDTF">2022-06-08T16:30:23Z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